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L:\ACCT\HCPF Rate Documents\RAE\Behavioral Health\MLR\SFY 2021\Submission\"/>
    </mc:Choice>
  </mc:AlternateContent>
  <xr:revisionPtr revIDLastSave="0" documentId="8_{CAFDE5EF-B1D4-403A-BEC9-609755A0A530}" xr6:coauthVersionLast="46" xr6:coauthVersionMax="46" xr10:uidLastSave="{00000000-0000-0000-0000-000000000000}"/>
  <bookViews>
    <workbookView xWindow="-120" yWindow="-120" windowWidth="29040" windowHeight="15840" activeTab="5" xr2:uid="{00000000-000D-0000-FFFF-FFFF00000000}"/>
  </bookViews>
  <sheets>
    <sheet name="Overview" sheetId="2" r:id="rId1"/>
    <sheet name="Report 1. MLR Data" sheetId="1" r:id="rId2"/>
    <sheet name="Report 2. SUD RC Data" sheetId="8" r:id="rId3"/>
    <sheet name="Report 3. SUD Risk Corridor" sheetId="11" r:id="rId4"/>
    <sheet name="Report 4. MLR Calculation" sheetId="6" r:id="rId5"/>
    <sheet name="Report 5. Certification" sheetId="4" r:id="rId6"/>
    <sheet name="RAE Scratch Sheet" sheetId="5" r:id="rId7"/>
  </sheets>
  <definedNames>
    <definedName name="_xlnm.Print_Area" localSheetId="0">Overview!$B$2:$G$49</definedName>
    <definedName name="_xlnm.Print_Area" localSheetId="6">'RAE Scratch Sheet'!$B$2:$N$41</definedName>
    <definedName name="_xlnm.Print_Area" localSheetId="1">'Report 1. MLR Data'!$B$2:$K$65</definedName>
    <definedName name="_xlnm.Print_Area" localSheetId="2">'Report 2. SUD RC Data'!$B$2:$P$57</definedName>
    <definedName name="_xlnm.Print_Area" localSheetId="3">'Report 3. SUD Risk Corridor'!$B$2:$J$66</definedName>
    <definedName name="_xlnm.Print_Area" localSheetId="4">'Report 4. MLR Calculation'!$B$2:$D$17</definedName>
    <definedName name="_xlnm.Print_Area" localSheetId="5">'Report 5. Certification'!$B$2:$J$18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3" i="11" l="1"/>
  <c r="G43" i="11" s="1"/>
  <c r="C3" i="4"/>
  <c r="C3" i="6"/>
  <c r="C3" i="11"/>
  <c r="C3" i="8"/>
  <c r="C3" i="1"/>
  <c r="D52" i="11"/>
  <c r="C5" i="11"/>
  <c r="C5" i="8"/>
  <c r="H43" i="11" l="1"/>
  <c r="D50" i="11" s="1"/>
  <c r="H18" i="11"/>
  <c r="G18" i="11"/>
  <c r="F18" i="11"/>
  <c r="E18" i="11"/>
  <c r="D18" i="11"/>
  <c r="H17" i="11"/>
  <c r="G17" i="11"/>
  <c r="F17" i="11"/>
  <c r="E17" i="11"/>
  <c r="D17" i="11"/>
  <c r="H16" i="11"/>
  <c r="G16" i="11"/>
  <c r="F16" i="11"/>
  <c r="E16" i="11"/>
  <c r="D16" i="11"/>
  <c r="H11" i="11"/>
  <c r="G11" i="11"/>
  <c r="G25" i="11" s="1"/>
  <c r="F11" i="11"/>
  <c r="F25" i="11" s="1"/>
  <c r="E11" i="11"/>
  <c r="E25" i="11" s="1"/>
  <c r="D11" i="11"/>
  <c r="D25" i="11" s="1"/>
  <c r="H10" i="11"/>
  <c r="G10" i="11"/>
  <c r="F10" i="11"/>
  <c r="E10" i="11"/>
  <c r="D10" i="11"/>
  <c r="H9" i="11"/>
  <c r="G9" i="11"/>
  <c r="G23" i="11" s="1"/>
  <c r="F9" i="11"/>
  <c r="E9" i="11"/>
  <c r="E23" i="11" s="1"/>
  <c r="D9" i="11"/>
  <c r="B15" i="11"/>
  <c r="B22" i="11" s="1"/>
  <c r="C2" i="11"/>
  <c r="J53" i="8"/>
  <c r="J46" i="8"/>
  <c r="J39" i="8"/>
  <c r="J32" i="8"/>
  <c r="J25" i="8"/>
  <c r="J18" i="8"/>
  <c r="P57" i="8"/>
  <c r="O57" i="8"/>
  <c r="N57" i="8"/>
  <c r="M57" i="8"/>
  <c r="L57" i="8"/>
  <c r="H57" i="8"/>
  <c r="G57" i="8"/>
  <c r="F57" i="8"/>
  <c r="E57" i="8"/>
  <c r="D57" i="8"/>
  <c r="P50" i="8"/>
  <c r="O50" i="8"/>
  <c r="N50" i="8"/>
  <c r="M50" i="8"/>
  <c r="L50" i="8"/>
  <c r="H50" i="8"/>
  <c r="G50" i="8"/>
  <c r="F50" i="8"/>
  <c r="E50" i="8"/>
  <c r="D50" i="8"/>
  <c r="P43" i="8"/>
  <c r="O43" i="8"/>
  <c r="N43" i="8"/>
  <c r="M43" i="8"/>
  <c r="L43" i="8"/>
  <c r="H43" i="8"/>
  <c r="G43" i="8"/>
  <c r="F43" i="8"/>
  <c r="E43" i="8"/>
  <c r="D43" i="8"/>
  <c r="P36" i="8"/>
  <c r="O36" i="8"/>
  <c r="N36" i="8"/>
  <c r="M36" i="8"/>
  <c r="L36" i="8"/>
  <c r="H36" i="8"/>
  <c r="G36" i="8"/>
  <c r="F36" i="8"/>
  <c r="E36" i="8"/>
  <c r="D36" i="8"/>
  <c r="P29" i="8"/>
  <c r="O29" i="8"/>
  <c r="N29" i="8"/>
  <c r="M29" i="8"/>
  <c r="L29" i="8"/>
  <c r="H29" i="8"/>
  <c r="G29" i="8"/>
  <c r="F29" i="8"/>
  <c r="E29" i="8"/>
  <c r="D29" i="8"/>
  <c r="P22" i="8"/>
  <c r="O22" i="8"/>
  <c r="N22" i="8"/>
  <c r="M22" i="8"/>
  <c r="L22" i="8"/>
  <c r="H22" i="8"/>
  <c r="G22" i="8"/>
  <c r="F22" i="8"/>
  <c r="E22" i="8"/>
  <c r="D22" i="8"/>
  <c r="C2" i="8"/>
  <c r="F23" i="11" l="1"/>
  <c r="H25" i="11"/>
  <c r="H23" i="11"/>
  <c r="E24" i="11"/>
  <c r="I16" i="11"/>
  <c r="I17" i="11"/>
  <c r="G19" i="11"/>
  <c r="J24" i="11"/>
  <c r="D24" i="11"/>
  <c r="J23" i="11"/>
  <c r="E19" i="11"/>
  <c r="I18" i="11"/>
  <c r="J25" i="11"/>
  <c r="G24" i="11"/>
  <c r="H12" i="11"/>
  <c r="D19" i="11"/>
  <c r="D23" i="11"/>
  <c r="I9" i="11"/>
  <c r="I11" i="11"/>
  <c r="I25" i="11" s="1"/>
  <c r="H19" i="11"/>
  <c r="I10" i="11"/>
  <c r="H24" i="11"/>
  <c r="G12" i="11"/>
  <c r="G26" i="11" s="1"/>
  <c r="F19" i="11"/>
  <c r="F12" i="11"/>
  <c r="F24" i="11"/>
  <c r="D12" i="11"/>
  <c r="E12" i="11"/>
  <c r="E26" i="11" s="1"/>
  <c r="C5" i="6"/>
  <c r="C2" i="6"/>
  <c r="C5" i="1"/>
  <c r="I23" i="11" l="1"/>
  <c r="F26" i="11"/>
  <c r="I24" i="11"/>
  <c r="H26" i="11"/>
  <c r="J26" i="11"/>
  <c r="D37" i="11" s="1"/>
  <c r="C37" i="11"/>
  <c r="I19" i="11"/>
  <c r="D26" i="11"/>
  <c r="I12" i="11"/>
  <c r="B9" i="4"/>
  <c r="C5" i="4"/>
  <c r="C2" i="4"/>
  <c r="E37" i="11" l="1"/>
  <c r="F37" i="11" s="1"/>
  <c r="D51" i="11" s="1"/>
  <c r="I26" i="11"/>
  <c r="C2" i="1"/>
  <c r="D56" i="11" l="1"/>
  <c r="D53" i="11" l="1"/>
  <c r="D54" i="11" s="1"/>
  <c r="D55" i="11" l="1"/>
  <c r="E65" i="11"/>
  <c r="H65" i="11" s="1"/>
  <c r="E64" i="11" l="1"/>
  <c r="E66" i="11" l="1"/>
  <c r="G64" i="11"/>
  <c r="H64" i="11" s="1"/>
  <c r="G63" i="11" l="1"/>
  <c r="H63" i="11" s="1"/>
  <c r="H66" i="11" s="1"/>
  <c r="D58" i="11"/>
  <c r="G66" i="11" l="1"/>
  <c r="D57" i="11"/>
  <c r="D60" i="11" s="1"/>
  <c r="D11" i="6" s="1"/>
  <c r="D10" i="6" l="1"/>
  <c r="D12" i="6" s="1"/>
  <c r="D13" i="6" l="1"/>
  <c r="D14" i="6" s="1"/>
  <c r="D16" i="6" s="1"/>
  <c r="D17" i="6" s="1"/>
</calcChain>
</file>

<file path=xl/sharedStrings.xml><?xml version="1.0" encoding="utf-8"?>
<sst xmlns="http://schemas.openxmlformats.org/spreadsheetml/2006/main" count="419" uniqueCount="190">
  <si>
    <t>Medical Incentive Bonus</t>
  </si>
  <si>
    <t>Minimum MLR %</t>
  </si>
  <si>
    <t>Estimated IBNR</t>
  </si>
  <si>
    <t>Less Related-Party Medical Margin</t>
  </si>
  <si>
    <t>Claims Incurred</t>
  </si>
  <si>
    <t>Reinsurance Premiums Less Recoveries</t>
  </si>
  <si>
    <t>MMs</t>
  </si>
  <si>
    <t>Earned Revenue for MLR/Risk Corridor</t>
  </si>
  <si>
    <t>Gross Capitation Payment</t>
  </si>
  <si>
    <t>Line</t>
  </si>
  <si>
    <t>a</t>
  </si>
  <si>
    <t>b</t>
  </si>
  <si>
    <t>c</t>
  </si>
  <si>
    <t>d</t>
  </si>
  <si>
    <t>e</t>
  </si>
  <si>
    <t>f</t>
  </si>
  <si>
    <t>g</t>
  </si>
  <si>
    <t>h</t>
  </si>
  <si>
    <t>i</t>
  </si>
  <si>
    <t>n</t>
  </si>
  <si>
    <t>j</t>
  </si>
  <si>
    <t>k</t>
  </si>
  <si>
    <t>m</t>
  </si>
  <si>
    <t>o</t>
  </si>
  <si>
    <t>p</t>
  </si>
  <si>
    <t>l</t>
  </si>
  <si>
    <t>Earned Hold back</t>
  </si>
  <si>
    <t>Report:</t>
  </si>
  <si>
    <t>Time Period:</t>
  </si>
  <si>
    <t>General:</t>
  </si>
  <si>
    <t xml:space="preserve">An overview of this template and instructions on how to complete each report is contained within the remainder of this sheet. </t>
  </si>
  <si>
    <t>Reporting Entity and Time Period:</t>
  </si>
  <si>
    <t>Paid Through:</t>
  </si>
  <si>
    <t>Report Instructions:</t>
  </si>
  <si>
    <t>Please use this worksheet to provide any additional information.</t>
  </si>
  <si>
    <t>Contractor Hold back ((a - b) * Holdback %)</t>
  </si>
  <si>
    <t>Non-Claim Medical Payments (e.g. CAH settlement, etc.)</t>
  </si>
  <si>
    <t>AwDC</t>
  </si>
  <si>
    <t>Total</t>
  </si>
  <si>
    <t xml:space="preserve">I certify that, to the best of my understanding, the data summaries included in this template have been completed as instructed, </t>
  </si>
  <si>
    <t>By: CEO/CFO</t>
  </si>
  <si>
    <t>Print name</t>
  </si>
  <si>
    <t>Date</t>
  </si>
  <si>
    <t>Signature &amp; Title</t>
  </si>
  <si>
    <t>Phone number</t>
  </si>
  <si>
    <t>and all data and information provided in this report is accurate and appropriate experience</t>
  </si>
  <si>
    <t>MLR Calculation</t>
  </si>
  <si>
    <t>Non-Claim Medical Payments: Any settlement amounts paid outside of the claims/encounter system, such as Critical Access Hospital settlements.</t>
  </si>
  <si>
    <t>Reinsurance Premiums Less Recoveries: Reinsurance premiums should be based on date of payment. Reinsurance recoveries should be based on service date of the claim for which the recovery is made.</t>
  </si>
  <si>
    <t>Please provide any text, tables, numbers, etc. that you would like to communicate but were not able to include within the preceding reports.</t>
  </si>
  <si>
    <t>If line items are not able to be filled out at cohort level please fill in 'Totals' section where applicable.</t>
  </si>
  <si>
    <t>For non-applicable line items, please leave blank.</t>
  </si>
  <si>
    <t>Taxes, licensing, and regulatory fees (Including HIPF)</t>
  </si>
  <si>
    <t>Please provide any details surrounding allocation methodology used in completing template.</t>
  </si>
  <si>
    <t>Other Allowable "Incurred Claims"</t>
  </si>
  <si>
    <t>Fraud Reduction Activities</t>
  </si>
  <si>
    <t>Activities that Improve Health Care Quality: This line should reflect any administrative (non-salary) expenses that are designed to directly improve patient care and supporting health information technology (HIT).</t>
  </si>
  <si>
    <t>Fraud Reduction Activities: This line should reflect any expenditures that meet the criteria as defined in CFR 438.8(e)4.</t>
  </si>
  <si>
    <t>Non Expansion Parents</t>
  </si>
  <si>
    <t>Children</t>
  </si>
  <si>
    <t>Expansion Parents</t>
  </si>
  <si>
    <t>Foster Care</t>
  </si>
  <si>
    <t>Elderly</t>
  </si>
  <si>
    <t>Disabled</t>
  </si>
  <si>
    <t>July 1, 2020 - June 30, 2021</t>
  </si>
  <si>
    <t>Earned Revenue</t>
  </si>
  <si>
    <t>Category of Aid</t>
  </si>
  <si>
    <t>If allocations are used for the calculations, please describe the allocation methodology</t>
  </si>
  <si>
    <t>Please indicate if salaries are included in the calculations above. If so, the State will follow-up with more information that includes job titles, roles &amp; responsibilities.</t>
  </si>
  <si>
    <t>Please describe any "Quality Incentives" in the box below for each Category of Aid:</t>
  </si>
  <si>
    <t>Fraud and abuse: Please fill out as a positive value</t>
  </si>
  <si>
    <t>3.2 WM</t>
  </si>
  <si>
    <t>3.7 WM</t>
  </si>
  <si>
    <t>SUD Service</t>
  </si>
  <si>
    <t>SUD IP/Medical Detox</t>
  </si>
  <si>
    <t>SUD Residential</t>
  </si>
  <si>
    <t>SUD IMD</t>
  </si>
  <si>
    <t>Please note that any cells shaded in light orange are to be completed by the RAE.</t>
  </si>
  <si>
    <t>RAE Name:</t>
  </si>
  <si>
    <t>RAE</t>
  </si>
  <si>
    <t>Expenses for MLR Calculation</t>
  </si>
  <si>
    <t>Earned Revenue for MLR/Risk Corridor (a - b - c + d)</t>
  </si>
  <si>
    <t>Member Months</t>
  </si>
  <si>
    <t>ALL</t>
  </si>
  <si>
    <t>Total Medical Expenses (Net Qualified Medical Expenses)
(f + g + h + i + j + k + l + m + n)</t>
  </si>
  <si>
    <t>MLR Data</t>
  </si>
  <si>
    <t>Days by ASAM Level/SUD Service</t>
  </si>
  <si>
    <t>3.1</t>
  </si>
  <si>
    <t>3.5</t>
  </si>
  <si>
    <t>3.7</t>
  </si>
  <si>
    <t>JAN'21</t>
  </si>
  <si>
    <t>FEB'21</t>
  </si>
  <si>
    <t>MAR'21</t>
  </si>
  <si>
    <t>APR'21</t>
  </si>
  <si>
    <t>MAY'21</t>
  </si>
  <si>
    <t>JUN'21</t>
  </si>
  <si>
    <t>SUD Earned Revenue Calculation</t>
  </si>
  <si>
    <t>SUD PMPMs</t>
  </si>
  <si>
    <t>Monthly Revenue Calc</t>
  </si>
  <si>
    <t>Special Connections</t>
  </si>
  <si>
    <t>Monthly Revenue</t>
  </si>
  <si>
    <t>SUD Risk Corridor</t>
  </si>
  <si>
    <t>Unit Cost (Dollars/Day) by ASAM Level/SUD Service</t>
  </si>
  <si>
    <t>SFY21 Per Diems</t>
  </si>
  <si>
    <t>Per Diems</t>
  </si>
  <si>
    <t>Unit Cost</t>
  </si>
  <si>
    <t>Assumed</t>
  </si>
  <si>
    <t>Weighted Average Unit Costs</t>
  </si>
  <si>
    <t>HCPF/Optumas</t>
  </si>
  <si>
    <t>Medical Expenses</t>
  </si>
  <si>
    <r>
      <t>Time Period (</t>
    </r>
    <r>
      <rPr>
        <b/>
        <i/>
        <sz val="10"/>
        <color theme="1"/>
        <rFont val="Calibri"/>
        <family val="2"/>
        <scheme val="minor"/>
      </rPr>
      <t>in months</t>
    </r>
    <r>
      <rPr>
        <b/>
        <sz val="10"/>
        <color theme="1"/>
        <rFont val="Calibri"/>
        <family val="2"/>
        <scheme val="minor"/>
      </rPr>
      <t>)</t>
    </r>
  </si>
  <si>
    <t>Risk Corridor</t>
  </si>
  <si>
    <t>Total Medical Expenses</t>
  </si>
  <si>
    <t>Total Administration</t>
  </si>
  <si>
    <t>Total Risk Corridor Expense (b + c)</t>
  </si>
  <si>
    <t>Profit/(Loss) (a - d)</t>
  </si>
  <si>
    <t>Profit/(Loss) % (e / a)</t>
  </si>
  <si>
    <r>
      <rPr>
        <sz val="10"/>
        <color theme="1"/>
        <rFont val="Calibri"/>
        <family val="2"/>
        <scheme val="minor"/>
      </rPr>
      <t>h</t>
    </r>
    <r>
      <rPr>
        <vertAlign val="superscript"/>
        <sz val="10"/>
        <color theme="1"/>
        <rFont val="Calibri"/>
        <family val="2"/>
        <scheme val="minor"/>
      </rPr>
      <t>1</t>
    </r>
  </si>
  <si>
    <r>
      <t>h</t>
    </r>
    <r>
      <rPr>
        <vertAlign val="superscript"/>
        <sz val="10"/>
        <color theme="1"/>
        <rFont val="Calibri"/>
        <family val="2"/>
        <scheme val="minor"/>
      </rPr>
      <t>2</t>
    </r>
  </si>
  <si>
    <r>
      <t>h</t>
    </r>
    <r>
      <rPr>
        <vertAlign val="superscript"/>
        <sz val="10"/>
        <color theme="1"/>
        <rFont val="Calibri"/>
        <family val="2"/>
        <scheme val="minor"/>
      </rPr>
      <t>3</t>
    </r>
  </si>
  <si>
    <t>Certification</t>
  </si>
  <si>
    <t>Report 1 -- MLR Data</t>
  </si>
  <si>
    <t>Report 3 -- SUD Risk Corridor</t>
  </si>
  <si>
    <t>Report 4 -- MLR Calculation</t>
  </si>
  <si>
    <t>Report 5 -- Certification</t>
  </si>
  <si>
    <t>Please provide certification by the RAE's CEO or CFO that the figures in this reporting template are accurate and representative of RAE experience for the given time period.</t>
  </si>
  <si>
    <t xml:space="preserve">Each RAE is requested to complete each report within the template to the best of its ability. </t>
  </si>
  <si>
    <t>State of Colorado - MLR/Risk Corridor Reporting Template</t>
  </si>
  <si>
    <t>SFY21 SUD Risk Corridor - Jan-Jun 2021</t>
  </si>
  <si>
    <t>RAE Scratch Sheet</t>
  </si>
  <si>
    <t>Medical Incentive Bonuses: Payments made by a RAE to providers and other unrelated risk sharing entities to share savings.</t>
  </si>
  <si>
    <t>Less Related-Party Medical Margin: Fees paid by a RAE, or any of its subsidiaries, to a related party such as a parent organization. Please enter the Related-Party Medical Margin as a negative.</t>
  </si>
  <si>
    <t xml:space="preserve">   Please include a breakout and description of each activity that is included within this line. The costs associated with each activity should be itemized within this template, either on Report 1 or the RAE Scratch Sheet.</t>
  </si>
  <si>
    <t>RAE:</t>
  </si>
  <si>
    <t>Adjusted Earned Revenue (a + b)</t>
  </si>
  <si>
    <t>Total Medical Expenses (Net Qualified Medical Expenses)</t>
  </si>
  <si>
    <t>Net Qualified Medical Expenses divided by Earned Revenue (d / c)</t>
  </si>
  <si>
    <t>Percentage below MLR (f - e)</t>
  </si>
  <si>
    <t>MLR Reconciliation Payment (max(0, c - (d / f)))</t>
  </si>
  <si>
    <t>Dollars by ASAM Level/SUD Service</t>
  </si>
  <si>
    <t>SUD RC Data</t>
  </si>
  <si>
    <t>Report 2 -- SUD RC Data</t>
  </si>
  <si>
    <t>RAE Region:</t>
  </si>
  <si>
    <t>Admin</t>
  </si>
  <si>
    <t>Note that the risk corridor for SUD carve-in services is only for January 1, 2021 through June 30, 2021</t>
  </si>
  <si>
    <t>Special Connections for January 1, 2021 through June 30, 2021:</t>
  </si>
  <si>
    <t>Total Administration for SUD Carve-In Services Only for January 1, 2021 through June 30, 2021:</t>
  </si>
  <si>
    <t>Service Incurral Period for MLR Calculation:</t>
  </si>
  <si>
    <t>Service Incurral Period for SUD Risk Corridor:</t>
  </si>
  <si>
    <t>January 1, 2021 - June 30, 2021</t>
  </si>
  <si>
    <t>This report will be used to assess the MLR, including risk corridor for SUD carve-in services, for the Colorado Medicaid Behavioral Health program.</t>
  </si>
  <si>
    <t>Special Connections Earned Revenue and Medical Expenses: Include these amounts in total for 1/1/21 - 6/30/21.</t>
  </si>
  <si>
    <t>Total Administration for SUD Carve-In Services Only: Include administration expenses for 1/1/21 - 6/30/21.</t>
  </si>
  <si>
    <t>By month, populate the days and total dollars by ASAM level/SUD service.</t>
  </si>
  <si>
    <t>This tab calculates the risk corridor for SUD carve-in services. There are no inputs on this tab.</t>
  </si>
  <si>
    <t>This tab calculates the MLR. There are no inputs on this tab.</t>
  </si>
  <si>
    <t>Other Allowable "Incurred Claims": This line should include any expenditures classified as "Incurred Claims" per CFR 438.8(e)2, not included above, in lines f-i of this report.</t>
  </si>
  <si>
    <t xml:space="preserve">   Expenditures that meet the criteria are defined in 45 CFR 158.150 and 158.151, and are not included above, in lines g-j of this report.</t>
  </si>
  <si>
    <r>
      <rPr>
        <vertAlign val="superscript"/>
        <sz val="10"/>
        <rFont val="Calibri"/>
        <family val="2"/>
        <scheme val="minor"/>
      </rPr>
      <t>1</t>
    </r>
    <r>
      <rPr>
        <sz val="10"/>
        <rFont val="Calibri"/>
        <family val="2"/>
        <scheme val="minor"/>
      </rPr>
      <t>Activities that Improve Health Care Quality</t>
    </r>
  </si>
  <si>
    <r>
      <rPr>
        <vertAlign val="superscript"/>
        <sz val="10"/>
        <rFont val="Calibri"/>
        <family val="2"/>
        <scheme val="minor"/>
      </rPr>
      <t>1</t>
    </r>
    <r>
      <rPr>
        <sz val="10"/>
        <rFont val="Calibri"/>
        <family val="2"/>
        <scheme val="minor"/>
      </rPr>
      <t xml:space="preserve"> "Activities that Improve Healthcare Quality" MUST be itemized below, including what the activities are and how they improve healthcare quality, to receive credit with in the MLR calculation. Please use the RAE Scratch Sheet if additional room is needed for itemization.</t>
    </r>
  </si>
  <si>
    <t>SUD IP/Med Detox</t>
  </si>
  <si>
    <t>q</t>
  </si>
  <si>
    <t>Member Months for July 1, 2020 through December 31, 2020</t>
  </si>
  <si>
    <t>Member Months for January 1, 2021 through June 30, 2021</t>
  </si>
  <si>
    <t>r</t>
  </si>
  <si>
    <t>Total Member Months by Category of Aid</t>
  </si>
  <si>
    <t>+/- 1%</t>
  </si>
  <si>
    <t>+/- 1%-5%</t>
  </si>
  <si>
    <t>+/- 5% or more</t>
  </si>
  <si>
    <t>Plan Share</t>
  </si>
  <si>
    <t>State %</t>
  </si>
  <si>
    <t>Plan %</t>
  </si>
  <si>
    <t>State Share</t>
  </si>
  <si>
    <t>Tiers</t>
  </si>
  <si>
    <t>Final UC 3.2 WM Excl</t>
  </si>
  <si>
    <t>Final UC 3.2 WM Incl</t>
  </si>
  <si>
    <t>Wght Avg</t>
  </si>
  <si>
    <t>Wght Avg
(Excl 3.2 WM)</t>
  </si>
  <si>
    <t>Avg Monthly MMs</t>
  </si>
  <si>
    <t>Implied Loss Ratio 
(b / a)</t>
  </si>
  <si>
    <t>Risk Corridor Due To/(From) RAE</t>
  </si>
  <si>
    <r>
      <t xml:space="preserve">5%+ Band:
</t>
    </r>
    <r>
      <rPr>
        <i/>
        <sz val="10"/>
        <color theme="1"/>
        <rFont val="Calibri"/>
        <family val="2"/>
        <scheme val="minor"/>
      </rPr>
      <t>0% Risk (State Share)</t>
    </r>
  </si>
  <si>
    <r>
      <t xml:space="preserve">1%-5% Band: 
</t>
    </r>
    <r>
      <rPr>
        <i/>
        <sz val="10"/>
        <color theme="1"/>
        <rFont val="Calibri"/>
        <family val="2"/>
        <scheme val="minor"/>
      </rPr>
      <t>50% Risk (State Share)</t>
    </r>
  </si>
  <si>
    <r>
      <t xml:space="preserve">0%-1% Band: 
</t>
    </r>
    <r>
      <rPr>
        <i/>
        <sz val="10"/>
        <color theme="1"/>
        <rFont val="Calibri"/>
        <family val="2"/>
        <scheme val="minor"/>
      </rPr>
      <t>100% Risk (State Share)</t>
    </r>
  </si>
  <si>
    <t>Amount Due
To/(From) RAE</t>
  </si>
  <si>
    <t>Colorado Access</t>
  </si>
  <si>
    <t>Phil Reed</t>
  </si>
  <si>
    <t>January 14, 2022</t>
  </si>
  <si>
    <t>Phil Reed, CFO</t>
  </si>
  <si>
    <t>720-744-5485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</si>
</sst>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0.0%"/>
    <numFmt numFmtId="165" formatCode="_(&quot;$&quot;* #,##0_);_(&quot;$&quot;* \(#,##0\);_(&quot;$&quot;* &quot;-&quot;??_);_(@_)"/>
    <numFmt numFmtId="166" formatCode="_(* #,##0_);_(* \(#,##0\);_(* &quot;-&quot;??_);_(@_)"/>
    <numFmt numFmtId="167" formatCode="[$-409]mmmm\ d\,\ yyyy;@"/>
  </numFmts>
  <fonts count="20" x14ac:knownFonts="1">
    <font>
      <sz val="11"/>
      <color theme="1"/>
      <name val="Calibri"/>
      <family val="2"/>
      <scheme val="minor"/>
    </font>
    <font>
      <sz val="11"/>
      <color theme="1"/>
      <name val="Calibri"/>
      <family val="2"/>
      <scheme val="minor"/>
    </font>
    <font>
      <b/>
      <sz val="10"/>
      <name val="Calibri"/>
      <family val="2"/>
      <scheme val="minor"/>
    </font>
    <font>
      <b/>
      <sz val="10"/>
      <color theme="1"/>
      <name val="Calibri"/>
      <family val="2"/>
      <scheme val="minor"/>
    </font>
    <font>
      <sz val="10"/>
      <color theme="1"/>
      <name val="Calibri"/>
      <family val="2"/>
      <scheme val="minor"/>
    </font>
    <font>
      <sz val="10"/>
      <name val="Calibri"/>
      <family val="2"/>
      <scheme val="minor"/>
    </font>
    <font>
      <sz val="10"/>
      <color rgb="FFFF0000"/>
      <name val="Calibri"/>
      <family val="2"/>
      <scheme val="minor"/>
    </font>
    <font>
      <b/>
      <u/>
      <sz val="10"/>
      <name val="Calibri"/>
      <family val="2"/>
      <scheme val="minor"/>
    </font>
    <font>
      <b/>
      <sz val="14"/>
      <name val="Calibri"/>
      <family val="2"/>
      <scheme val="minor"/>
    </font>
    <font>
      <b/>
      <sz val="12"/>
      <name val="Calibri"/>
      <family val="2"/>
      <scheme val="minor"/>
    </font>
    <font>
      <sz val="10"/>
      <color rgb="FFC00000"/>
      <name val="Calibri"/>
      <family val="2"/>
      <scheme val="minor"/>
    </font>
    <font>
      <b/>
      <u/>
      <sz val="10"/>
      <color theme="1"/>
      <name val="Calibri"/>
      <family val="2"/>
      <scheme val="minor"/>
    </font>
    <font>
      <b/>
      <sz val="10"/>
      <color rgb="FFFF0000"/>
      <name val="Calibri"/>
      <family val="2"/>
      <scheme val="minor"/>
    </font>
    <font>
      <b/>
      <sz val="11"/>
      <color theme="1"/>
      <name val="Calibri"/>
      <family val="2"/>
      <scheme val="minor"/>
    </font>
    <font>
      <b/>
      <i/>
      <sz val="11"/>
      <color theme="1"/>
      <name val="Calibri"/>
      <family val="2"/>
      <scheme val="minor"/>
    </font>
    <font>
      <b/>
      <i/>
      <sz val="10"/>
      <color theme="1"/>
      <name val="Calibri"/>
      <family val="2"/>
      <scheme val="minor"/>
    </font>
    <font>
      <vertAlign val="superscript"/>
      <sz val="10"/>
      <color theme="1"/>
      <name val="Calibri"/>
      <family val="2"/>
      <scheme val="minor"/>
    </font>
    <font>
      <i/>
      <sz val="10"/>
      <color theme="1"/>
      <name val="Calibri"/>
      <family val="2"/>
      <scheme val="minor"/>
    </font>
    <font>
      <vertAlign val="superscript"/>
      <sz val="10"/>
      <name val="Calibri"/>
      <family val="2"/>
      <scheme val="minor"/>
    </font>
    <font>
      <sz val="11"/>
      <name val="Calibri"/>
      <family val="2"/>
      <scheme val="minor"/>
    </font>
  </fonts>
  <fills count="11">
    <fill>
      <patternFill patternType="none"/>
    </fill>
    <fill>
      <patternFill patternType="gray125"/>
    </fill>
    <fill>
      <patternFill patternType="solid">
        <fgColor theme="5" tint="0.79998168889431442"/>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DE2CB"/>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theme="6" tint="0.79998168889431442"/>
        <bgColor indexed="64"/>
      </patternFill>
    </fill>
    <fill>
      <patternFill patternType="solid">
        <fgColor theme="1"/>
        <bgColor indexed="64"/>
      </patternFill>
    </fill>
    <fill>
      <patternFill patternType="gray125">
        <bgColor theme="0" tint="-0.499984740745262"/>
      </patternFill>
    </fill>
  </fills>
  <borders count="2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double">
        <color auto="1"/>
      </bottom>
      <diagonal/>
    </border>
    <border>
      <left style="thin">
        <color auto="1"/>
      </left>
      <right style="thin">
        <color auto="1"/>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double">
        <color auto="1"/>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181">
    <xf numFmtId="0" fontId="0" fillId="0" borderId="0" xfId="0"/>
    <xf numFmtId="0" fontId="3" fillId="0" borderId="4" xfId="0" applyFont="1" applyBorder="1" applyAlignment="1" applyProtection="1">
      <alignment horizontal="left" vertical="center" wrapText="1"/>
    </xf>
    <xf numFmtId="0" fontId="4" fillId="0" borderId="1" xfId="0" applyFont="1" applyBorder="1" applyAlignment="1" applyProtection="1">
      <alignment horizontal="left" vertical="center" wrapText="1"/>
    </xf>
    <xf numFmtId="165" fontId="4" fillId="0" borderId="1" xfId="1" applyNumberFormat="1" applyFont="1" applyBorder="1" applyAlignment="1">
      <alignment vertical="center"/>
    </xf>
    <xf numFmtId="164" fontId="4" fillId="0" borderId="1" xfId="2" applyNumberFormat="1" applyFont="1" applyBorder="1" applyAlignment="1">
      <alignment vertical="center"/>
    </xf>
    <xf numFmtId="164" fontId="4" fillId="0" borderId="3" xfId="2" applyNumberFormat="1" applyFont="1" applyFill="1" applyBorder="1" applyAlignment="1">
      <alignment vertical="center"/>
    </xf>
    <xf numFmtId="165" fontId="3" fillId="0" borderId="4" xfId="0" applyNumberFormat="1" applyFont="1" applyFill="1" applyBorder="1" applyAlignment="1">
      <alignment vertical="center"/>
    </xf>
    <xf numFmtId="165" fontId="5" fillId="0" borderId="1" xfId="1" applyNumberFormat="1" applyFont="1" applyFill="1" applyBorder="1" applyAlignment="1">
      <alignment vertical="center"/>
    </xf>
    <xf numFmtId="0" fontId="4" fillId="0" borderId="0" xfId="0" applyFont="1"/>
    <xf numFmtId="0" fontId="4" fillId="0" borderId="1" xfId="0" applyFont="1" applyBorder="1"/>
    <xf numFmtId="44" fontId="4" fillId="0" borderId="1" xfId="0" applyNumberFormat="1" applyFont="1" applyBorder="1"/>
    <xf numFmtId="0" fontId="4" fillId="0" borderId="3" xfId="0" applyFont="1" applyBorder="1"/>
    <xf numFmtId="0" fontId="7" fillId="0" borderId="0" xfId="0" applyFont="1" applyFill="1" applyBorder="1" applyAlignment="1" applyProtection="1">
      <alignment horizontal="right"/>
    </xf>
    <xf numFmtId="0" fontId="2" fillId="0" borderId="0" xfId="0" applyFont="1" applyFill="1" applyProtection="1"/>
    <xf numFmtId="0" fontId="2" fillId="0" borderId="0" xfId="0" quotePrefix="1" applyFont="1" applyFill="1" applyAlignment="1" applyProtection="1">
      <alignment horizontal="left"/>
    </xf>
    <xf numFmtId="0" fontId="2" fillId="0" borderId="0" xfId="0" applyFont="1" applyProtection="1"/>
    <xf numFmtId="0" fontId="8" fillId="0" borderId="0" xfId="0" quotePrefix="1" applyFont="1" applyAlignment="1" applyProtection="1">
      <alignment horizontal="left"/>
    </xf>
    <xf numFmtId="0" fontId="5" fillId="0" borderId="0" xfId="0" applyFont="1" applyProtection="1"/>
    <xf numFmtId="0" fontId="0" fillId="0" borderId="0" xfId="0" applyProtection="1"/>
    <xf numFmtId="0" fontId="9" fillId="0" borderId="0" xfId="0" applyFont="1" applyProtection="1"/>
    <xf numFmtId="0" fontId="5" fillId="0" borderId="5" xfId="0" quotePrefix="1" applyFont="1" applyBorder="1" applyAlignment="1" applyProtection="1">
      <alignment horizontal="left"/>
    </xf>
    <xf numFmtId="0" fontId="5" fillId="0" borderId="6" xfId="0" applyFont="1" applyBorder="1" applyProtection="1"/>
    <xf numFmtId="0" fontId="5" fillId="0" borderId="7" xfId="0" applyFont="1" applyBorder="1" applyProtection="1"/>
    <xf numFmtId="0" fontId="5" fillId="0" borderId="0" xfId="0" applyFont="1" applyBorder="1" applyProtection="1"/>
    <xf numFmtId="0" fontId="5" fillId="0" borderId="8" xfId="0" quotePrefix="1" applyFont="1" applyBorder="1" applyAlignment="1" applyProtection="1">
      <alignment horizontal="left"/>
    </xf>
    <xf numFmtId="0" fontId="5" fillId="0" borderId="9" xfId="0" applyFont="1" applyBorder="1" applyProtection="1"/>
    <xf numFmtId="0" fontId="5" fillId="0" borderId="11" xfId="0" applyFont="1" applyBorder="1" applyProtection="1"/>
    <xf numFmtId="0" fontId="5" fillId="0" borderId="12" xfId="0" applyFont="1" applyBorder="1" applyProtection="1"/>
    <xf numFmtId="0" fontId="5" fillId="0" borderId="0" xfId="0" applyFont="1" applyFill="1" applyBorder="1" applyProtection="1"/>
    <xf numFmtId="0" fontId="2" fillId="0" borderId="8" xfId="0" applyFont="1" applyBorder="1" applyAlignment="1" applyProtection="1">
      <alignment horizontal="right"/>
    </xf>
    <xf numFmtId="0" fontId="2" fillId="0" borderId="10" xfId="0" applyFont="1" applyBorder="1" applyAlignment="1" applyProtection="1">
      <alignment horizontal="right"/>
    </xf>
    <xf numFmtId="0" fontId="5" fillId="0" borderId="12" xfId="0" applyFont="1" applyFill="1" applyBorder="1" applyProtection="1"/>
    <xf numFmtId="0" fontId="5" fillId="0" borderId="0" xfId="0" quotePrefix="1" applyFont="1" applyFill="1" applyBorder="1" applyAlignment="1" applyProtection="1">
      <alignment horizontal="left"/>
    </xf>
    <xf numFmtId="0" fontId="5" fillId="0" borderId="8" xfId="0" applyFont="1" applyFill="1" applyBorder="1" applyProtection="1"/>
    <xf numFmtId="0" fontId="5" fillId="0" borderId="0" xfId="0" applyFont="1" applyFill="1" applyBorder="1" applyAlignment="1" applyProtection="1">
      <alignment horizontal="left"/>
    </xf>
    <xf numFmtId="0" fontId="5" fillId="0" borderId="10" xfId="0" applyFont="1" applyFill="1" applyBorder="1" applyProtection="1"/>
    <xf numFmtId="44" fontId="4" fillId="2" borderId="1" xfId="0" applyNumberFormat="1" applyFont="1" applyFill="1" applyBorder="1"/>
    <xf numFmtId="165" fontId="5" fillId="2" borderId="1" xfId="1" applyNumberFormat="1" applyFont="1" applyFill="1" applyBorder="1" applyAlignment="1">
      <alignment vertical="center"/>
    </xf>
    <xf numFmtId="164" fontId="6" fillId="0" borderId="2" xfId="2" applyNumberFormat="1" applyFont="1" applyBorder="1" applyAlignment="1">
      <alignment vertical="center"/>
    </xf>
    <xf numFmtId="0" fontId="2" fillId="3" borderId="1" xfId="0" applyFont="1" applyFill="1" applyBorder="1" applyAlignment="1" applyProtection="1">
      <alignment horizontal="centerContinuous"/>
    </xf>
    <xf numFmtId="44" fontId="4" fillId="0" borderId="1" xfId="1" applyFont="1" applyFill="1" applyBorder="1"/>
    <xf numFmtId="0" fontId="7" fillId="0" borderId="0" xfId="0" applyFont="1" applyBorder="1" applyAlignment="1" applyProtection="1">
      <alignment horizontal="right"/>
    </xf>
    <xf numFmtId="0" fontId="0" fillId="0" borderId="0" xfId="0" applyProtection="1">
      <protection locked="0"/>
    </xf>
    <xf numFmtId="0" fontId="5" fillId="2" borderId="11" xfId="0" applyFont="1" applyFill="1" applyBorder="1" applyProtection="1">
      <protection locked="0"/>
    </xf>
    <xf numFmtId="0" fontId="5" fillId="0" borderId="0" xfId="0" applyFont="1"/>
    <xf numFmtId="0" fontId="2" fillId="0" borderId="8" xfId="0" applyFont="1" applyFill="1" applyBorder="1" applyProtection="1"/>
    <xf numFmtId="0" fontId="5" fillId="0" borderId="10" xfId="0" quotePrefix="1" applyFont="1" applyFill="1" applyBorder="1" applyAlignment="1" applyProtection="1">
      <alignment horizontal="left"/>
    </xf>
    <xf numFmtId="0" fontId="5" fillId="0" borderId="11" xfId="0" applyFont="1" applyFill="1" applyBorder="1" applyProtection="1"/>
    <xf numFmtId="0" fontId="5" fillId="0" borderId="21" xfId="0" applyFont="1" applyBorder="1" applyAlignment="1" applyProtection="1">
      <alignment horizontal="centerContinuous" wrapText="1"/>
    </xf>
    <xf numFmtId="0" fontId="5" fillId="0" borderId="22" xfId="0" applyFont="1" applyBorder="1" applyAlignment="1" applyProtection="1">
      <alignment horizontal="centerContinuous"/>
    </xf>
    <xf numFmtId="0" fontId="0" fillId="0" borderId="22" xfId="0" applyBorder="1" applyAlignment="1" applyProtection="1">
      <alignment horizontal="centerContinuous"/>
      <protection locked="0"/>
    </xf>
    <xf numFmtId="0" fontId="0" fillId="0" borderId="23" xfId="0" applyBorder="1" applyAlignment="1" applyProtection="1">
      <alignment horizontal="centerContinuous"/>
      <protection locked="0"/>
    </xf>
    <xf numFmtId="0" fontId="5" fillId="0" borderId="1" xfId="0" applyFont="1" applyBorder="1" applyAlignment="1">
      <alignment horizontal="left" vertical="center" wrapText="1"/>
    </xf>
    <xf numFmtId="0" fontId="4" fillId="0" borderId="24" xfId="0" applyFont="1" applyBorder="1" applyAlignment="1" applyProtection="1">
      <alignment horizontal="left" vertical="center" wrapText="1"/>
    </xf>
    <xf numFmtId="0" fontId="10" fillId="4" borderId="8" xfId="0" applyFont="1" applyFill="1" applyBorder="1"/>
    <xf numFmtId="0" fontId="10" fillId="4" borderId="0" xfId="0" applyFont="1" applyFill="1"/>
    <xf numFmtId="0" fontId="10" fillId="4" borderId="9" xfId="0" applyFont="1" applyFill="1" applyBorder="1"/>
    <xf numFmtId="0" fontId="11" fillId="0" borderId="0" xfId="0" applyFont="1" applyAlignment="1">
      <alignment horizontal="center" vertical="center" wrapText="1"/>
    </xf>
    <xf numFmtId="0" fontId="7" fillId="0" borderId="19" xfId="0" applyFont="1" applyFill="1" applyBorder="1" applyAlignment="1" applyProtection="1">
      <alignment horizontal="left" vertical="center"/>
    </xf>
    <xf numFmtId="0" fontId="2" fillId="3" borderId="1" xfId="0" applyFont="1" applyFill="1" applyBorder="1" applyAlignment="1" applyProtection="1">
      <alignment horizontal="center"/>
    </xf>
    <xf numFmtId="0" fontId="2" fillId="0" borderId="5" xfId="0" quotePrefix="1" applyFont="1" applyBorder="1" applyAlignment="1" applyProtection="1">
      <alignment horizontal="right"/>
    </xf>
    <xf numFmtId="0" fontId="2" fillId="3" borderId="1" xfId="0" quotePrefix="1" applyFont="1" applyFill="1" applyBorder="1" applyAlignment="1" applyProtection="1">
      <alignment horizontal="center"/>
    </xf>
    <xf numFmtId="0" fontId="2" fillId="3" borderId="21" xfId="0" applyFont="1" applyFill="1" applyBorder="1" applyAlignment="1" applyProtection="1">
      <alignment horizontal="centerContinuous"/>
    </xf>
    <xf numFmtId="0" fontId="2" fillId="3" borderId="22" xfId="0" applyFont="1" applyFill="1" applyBorder="1" applyAlignment="1" applyProtection="1">
      <alignment horizontal="centerContinuous"/>
    </xf>
    <xf numFmtId="0" fontId="2" fillId="3" borderId="23" xfId="0" applyFont="1" applyFill="1" applyBorder="1" applyAlignment="1" applyProtection="1">
      <alignment horizontal="centerContinuous"/>
    </xf>
    <xf numFmtId="166" fontId="4" fillId="2" borderId="1" xfId="3" applyNumberFormat="1" applyFont="1" applyFill="1" applyBorder="1"/>
    <xf numFmtId="43" fontId="4" fillId="2" borderId="1" xfId="3" applyFont="1" applyFill="1" applyBorder="1"/>
    <xf numFmtId="166" fontId="5" fillId="2" borderId="1" xfId="3" applyNumberFormat="1" applyFont="1" applyFill="1" applyBorder="1" applyAlignment="1">
      <alignment vertical="center"/>
    </xf>
    <xf numFmtId="0" fontId="4" fillId="0" borderId="1" xfId="0" quotePrefix="1" applyFont="1" applyFill="1" applyBorder="1" applyAlignment="1" applyProtection="1">
      <alignment horizontal="left" vertical="center"/>
    </xf>
    <xf numFmtId="0" fontId="4" fillId="0" borderId="0" xfId="0" applyFont="1" applyBorder="1"/>
    <xf numFmtId="0" fontId="3" fillId="0" borderId="4" xfId="0" applyFont="1" applyFill="1" applyBorder="1"/>
    <xf numFmtId="44" fontId="3" fillId="0" borderId="4" xfId="0" applyNumberFormat="1" applyFont="1" applyFill="1" applyBorder="1"/>
    <xf numFmtId="44" fontId="4" fillId="2" borderId="3" xfId="0" applyNumberFormat="1" applyFont="1" applyFill="1" applyBorder="1"/>
    <xf numFmtId="165" fontId="5" fillId="2" borderId="3" xfId="1" applyNumberFormat="1" applyFont="1" applyFill="1" applyBorder="1" applyAlignment="1">
      <alignment vertical="center"/>
    </xf>
    <xf numFmtId="0" fontId="3" fillId="0" borderId="4" xfId="0" quotePrefix="1" applyFont="1" applyFill="1" applyBorder="1" applyAlignment="1">
      <alignment horizontal="left"/>
    </xf>
    <xf numFmtId="0" fontId="3" fillId="0" borderId="4" xfId="0" quotePrefix="1" applyFont="1" applyFill="1" applyBorder="1" applyAlignment="1">
      <alignment horizontal="left" wrapText="1"/>
    </xf>
    <xf numFmtId="0" fontId="4" fillId="0" borderId="3" xfId="0" applyFont="1" applyBorder="1" applyAlignment="1" applyProtection="1">
      <alignment horizontal="left" vertical="center" wrapText="1"/>
    </xf>
    <xf numFmtId="43" fontId="4" fillId="2" borderId="3" xfId="3" applyFont="1" applyFill="1" applyBorder="1"/>
    <xf numFmtId="43" fontId="3" fillId="0" borderId="4" xfId="3" applyFont="1" applyFill="1" applyBorder="1"/>
    <xf numFmtId="44" fontId="4" fillId="2" borderId="1" xfId="1" applyFont="1" applyFill="1" applyBorder="1"/>
    <xf numFmtId="44" fontId="4" fillId="2" borderId="3" xfId="1" applyFont="1" applyFill="1" applyBorder="1"/>
    <xf numFmtId="44" fontId="3" fillId="0" borderId="4" xfId="1" applyFont="1" applyFill="1" applyBorder="1"/>
    <xf numFmtId="166" fontId="0" fillId="0" borderId="1" xfId="3" applyNumberFormat="1" applyFont="1" applyBorder="1"/>
    <xf numFmtId="44" fontId="4" fillId="0" borderId="3" xfId="1" applyFont="1" applyFill="1" applyBorder="1"/>
    <xf numFmtId="0" fontId="14" fillId="0" borderId="0" xfId="0" applyFont="1"/>
    <xf numFmtId="0" fontId="3" fillId="6" borderId="1" xfId="0" applyFont="1" applyFill="1" applyBorder="1" applyAlignment="1">
      <alignment horizontal="centerContinuous"/>
    </xf>
    <xf numFmtId="0" fontId="3" fillId="8" borderId="1" xfId="0" applyFont="1" applyFill="1" applyBorder="1" applyAlignment="1">
      <alignment horizontal="center"/>
    </xf>
    <xf numFmtId="44" fontId="4" fillId="0" borderId="1" xfId="1" applyFont="1" applyBorder="1"/>
    <xf numFmtId="0" fontId="15" fillId="8" borderId="21" xfId="0" applyFont="1" applyFill="1" applyBorder="1" applyAlignment="1">
      <alignment horizontal="centerContinuous"/>
    </xf>
    <xf numFmtId="0" fontId="4" fillId="8" borderId="22" xfId="0" applyFont="1" applyFill="1" applyBorder="1" applyAlignment="1">
      <alignment horizontal="centerContinuous"/>
    </xf>
    <xf numFmtId="0" fontId="4" fillId="8" borderId="23" xfId="0" applyFont="1" applyFill="1" applyBorder="1" applyAlignment="1">
      <alignment horizontal="centerContinuous"/>
    </xf>
    <xf numFmtId="0" fontId="15" fillId="0" borderId="0" xfId="0" applyFont="1"/>
    <xf numFmtId="0" fontId="3" fillId="0" borderId="0" xfId="0" applyFont="1"/>
    <xf numFmtId="0" fontId="12" fillId="0" borderId="0" xfId="0" applyFont="1" applyAlignment="1">
      <alignment horizontal="center"/>
    </xf>
    <xf numFmtId="0" fontId="4" fillId="0" borderId="1" xfId="0" applyFont="1" applyBorder="1" applyAlignment="1">
      <alignment wrapText="1"/>
    </xf>
    <xf numFmtId="165" fontId="4" fillId="0" borderId="1" xfId="1" applyNumberFormat="1" applyFont="1" applyBorder="1"/>
    <xf numFmtId="0" fontId="4" fillId="0" borderId="3" xfId="0" applyFont="1" applyBorder="1" applyAlignment="1">
      <alignment wrapText="1"/>
    </xf>
    <xf numFmtId="10" fontId="4" fillId="0" borderId="3" xfId="2" applyNumberFormat="1" applyFont="1" applyBorder="1"/>
    <xf numFmtId="165" fontId="3" fillId="0" borderId="3" xfId="1" applyNumberFormat="1" applyFont="1" applyFill="1" applyBorder="1"/>
    <xf numFmtId="0" fontId="2" fillId="0" borderId="0" xfId="0" quotePrefix="1" applyFont="1" applyAlignment="1" applyProtection="1">
      <alignment horizontal="left"/>
    </xf>
    <xf numFmtId="0" fontId="7" fillId="0" borderId="5" xfId="0" quotePrefix="1" applyFont="1" applyFill="1" applyBorder="1" applyAlignment="1" applyProtection="1">
      <alignment horizontal="left"/>
    </xf>
    <xf numFmtId="0" fontId="7" fillId="0" borderId="8" xfId="0" quotePrefix="1" applyFont="1" applyFill="1" applyBorder="1" applyAlignment="1" applyProtection="1">
      <alignment horizontal="left"/>
    </xf>
    <xf numFmtId="0" fontId="5" fillId="0" borderId="8" xfId="0" quotePrefix="1" applyFont="1" applyFill="1" applyBorder="1" applyAlignment="1" applyProtection="1">
      <alignment horizontal="left"/>
    </xf>
    <xf numFmtId="0" fontId="17" fillId="0" borderId="0" xfId="0" applyFont="1"/>
    <xf numFmtId="0" fontId="17" fillId="0" borderId="0" xfId="0" quotePrefix="1" applyFont="1" applyAlignment="1">
      <alignment horizontal="left"/>
    </xf>
    <xf numFmtId="0" fontId="14" fillId="0" borderId="0" xfId="0" quotePrefix="1" applyFont="1" applyAlignment="1">
      <alignment horizontal="left"/>
    </xf>
    <xf numFmtId="166" fontId="4" fillId="0" borderId="1" xfId="3" applyNumberFormat="1" applyFont="1" applyFill="1" applyBorder="1"/>
    <xf numFmtId="166" fontId="4" fillId="0" borderId="3" xfId="3" applyNumberFormat="1" applyFont="1" applyFill="1" applyBorder="1"/>
    <xf numFmtId="166" fontId="3" fillId="0" borderId="4" xfId="3" applyNumberFormat="1" applyFont="1" applyFill="1" applyBorder="1"/>
    <xf numFmtId="165" fontId="4" fillId="0" borderId="1" xfId="1" applyNumberFormat="1" applyFont="1" applyFill="1" applyBorder="1"/>
    <xf numFmtId="165" fontId="4" fillId="0" borderId="3" xfId="1" applyNumberFormat="1" applyFont="1" applyFill="1" applyBorder="1"/>
    <xf numFmtId="165" fontId="3" fillId="0" borderId="4" xfId="1" applyNumberFormat="1" applyFont="1" applyFill="1" applyBorder="1"/>
    <xf numFmtId="43" fontId="4" fillId="0" borderId="1" xfId="0" applyNumberFormat="1" applyFont="1" applyBorder="1"/>
    <xf numFmtId="0" fontId="4" fillId="0" borderId="1" xfId="0" quotePrefix="1" applyFont="1" applyBorder="1" applyAlignment="1" applyProtection="1">
      <alignment horizontal="left" vertical="center" wrapText="1"/>
    </xf>
    <xf numFmtId="0" fontId="4" fillId="0" borderId="3" xfId="0" quotePrefix="1" applyFont="1" applyFill="1" applyBorder="1" applyAlignment="1" applyProtection="1">
      <alignment horizontal="left" vertical="center" wrapText="1"/>
    </xf>
    <xf numFmtId="0" fontId="3" fillId="0" borderId="4" xfId="0" quotePrefix="1" applyFont="1" applyBorder="1" applyAlignment="1" applyProtection="1">
      <alignment horizontal="left" vertical="center" wrapText="1"/>
    </xf>
    <xf numFmtId="0" fontId="2" fillId="3" borderId="1" xfId="0" applyFont="1" applyFill="1" applyBorder="1" applyAlignment="1" applyProtection="1">
      <alignment horizontal="center" vertical="center"/>
    </xf>
    <xf numFmtId="0" fontId="2" fillId="3" borderId="1" xfId="0" quotePrefix="1" applyFont="1" applyFill="1" applyBorder="1" applyAlignment="1" applyProtection="1">
      <alignment horizontal="center" vertical="center"/>
    </xf>
    <xf numFmtId="0" fontId="3" fillId="8" borderId="1" xfId="0" applyFont="1" applyFill="1" applyBorder="1" applyAlignment="1">
      <alignment horizontal="center" vertical="center"/>
    </xf>
    <xf numFmtId="0" fontId="2" fillId="0" borderId="8" xfId="0" quotePrefix="1" applyFont="1" applyBorder="1" applyAlignment="1" applyProtection="1">
      <alignment horizontal="right"/>
    </xf>
    <xf numFmtId="0" fontId="5" fillId="2" borderId="7" xfId="0" applyNumberFormat="1" applyFont="1" applyFill="1" applyBorder="1" applyAlignment="1" applyProtection="1">
      <alignment horizontal="left"/>
      <protection locked="0"/>
    </xf>
    <xf numFmtId="0" fontId="5" fillId="2" borderId="9" xfId="0" applyFont="1" applyFill="1" applyBorder="1" applyProtection="1"/>
    <xf numFmtId="0" fontId="0" fillId="0" borderId="9" xfId="0" applyBorder="1"/>
    <xf numFmtId="0" fontId="5" fillId="0" borderId="9" xfId="3" quotePrefix="1" applyNumberFormat="1" applyFont="1" applyFill="1" applyBorder="1" applyAlignment="1" applyProtection="1">
      <alignment horizontal="left"/>
    </xf>
    <xf numFmtId="167" fontId="4" fillId="0" borderId="12" xfId="0" applyNumberFormat="1" applyFont="1" applyFill="1" applyBorder="1" applyAlignment="1" applyProtection="1">
      <alignment horizontal="left"/>
    </xf>
    <xf numFmtId="44" fontId="5" fillId="0" borderId="1" xfId="1" applyFont="1" applyFill="1" applyBorder="1"/>
    <xf numFmtId="0" fontId="10" fillId="4" borderId="8" xfId="0" quotePrefix="1" applyFont="1" applyFill="1" applyBorder="1" applyAlignment="1">
      <alignment horizontal="left"/>
    </xf>
    <xf numFmtId="0" fontId="5" fillId="0" borderId="1" xfId="0" quotePrefix="1" applyFont="1" applyBorder="1" applyAlignment="1">
      <alignment horizontal="left" vertical="center" wrapText="1"/>
    </xf>
    <xf numFmtId="0" fontId="13" fillId="3" borderId="1" xfId="0" applyFont="1" applyFill="1" applyBorder="1" applyAlignment="1">
      <alignment horizontal="center" vertical="center" wrapText="1"/>
    </xf>
    <xf numFmtId="0" fontId="13" fillId="3" borderId="1" xfId="0" quotePrefix="1" applyFont="1" applyFill="1" applyBorder="1" applyAlignment="1">
      <alignment horizontal="center" vertical="center" wrapText="1"/>
    </xf>
    <xf numFmtId="0" fontId="3" fillId="8" borderId="1" xfId="0" applyFont="1" applyFill="1" applyBorder="1" applyAlignment="1">
      <alignment vertical="center"/>
    </xf>
    <xf numFmtId="0" fontId="3" fillId="8" borderId="1" xfId="0" applyFont="1" applyFill="1" applyBorder="1" applyAlignment="1">
      <alignment horizontal="centerContinuous" vertical="center"/>
    </xf>
    <xf numFmtId="166" fontId="4" fillId="2" borderId="3" xfId="3" applyNumberFormat="1" applyFont="1" applyFill="1" applyBorder="1"/>
    <xf numFmtId="166" fontId="5" fillId="2" borderId="3" xfId="3" applyNumberFormat="1" applyFont="1" applyFill="1" applyBorder="1" applyAlignment="1">
      <alignment vertical="center"/>
    </xf>
    <xf numFmtId="166" fontId="19" fillId="0" borderId="1" xfId="3" applyNumberFormat="1" applyFont="1" applyFill="1" applyBorder="1"/>
    <xf numFmtId="0" fontId="13" fillId="6" borderId="1" xfId="0" applyFont="1" applyFill="1" applyBorder="1" applyAlignment="1">
      <alignment horizontal="centerContinuous"/>
    </xf>
    <xf numFmtId="0" fontId="4" fillId="0" borderId="0" xfId="0" quotePrefix="1" applyFont="1" applyAlignment="1">
      <alignment horizontal="left"/>
    </xf>
    <xf numFmtId="0" fontId="4" fillId="0" borderId="4" xfId="0" applyFont="1" applyFill="1" applyBorder="1"/>
    <xf numFmtId="10" fontId="4" fillId="0" borderId="4" xfId="2" applyNumberFormat="1" applyFont="1" applyFill="1" applyBorder="1"/>
    <xf numFmtId="0" fontId="16" fillId="0" borderId="1" xfId="0" applyFont="1" applyFill="1" applyBorder="1"/>
    <xf numFmtId="0" fontId="4" fillId="0" borderId="1" xfId="0" applyFont="1" applyFill="1" applyBorder="1"/>
    <xf numFmtId="0" fontId="3" fillId="0" borderId="3" xfId="0" applyFont="1" applyFill="1" applyBorder="1"/>
    <xf numFmtId="0" fontId="4" fillId="0" borderId="1" xfId="0" quotePrefix="1" applyFont="1" applyBorder="1" applyAlignment="1">
      <alignment horizontal="left"/>
    </xf>
    <xf numFmtId="9" fontId="4" fillId="0" borderId="1" xfId="2" applyFont="1" applyBorder="1"/>
    <xf numFmtId="0" fontId="3" fillId="0" borderId="1" xfId="0" applyFont="1" applyBorder="1" applyAlignment="1">
      <alignment horizontal="centerContinuous"/>
    </xf>
    <xf numFmtId="165" fontId="3" fillId="0" borderId="1" xfId="1" applyNumberFormat="1" applyFont="1" applyBorder="1"/>
    <xf numFmtId="0" fontId="3" fillId="0" borderId="1" xfId="0" applyFont="1" applyBorder="1" applyAlignment="1">
      <alignment horizontal="center"/>
    </xf>
    <xf numFmtId="0" fontId="3" fillId="9" borderId="1" xfId="0" applyFont="1" applyFill="1" applyBorder="1" applyAlignment="1"/>
    <xf numFmtId="0" fontId="3" fillId="9" borderId="1" xfId="0" applyFont="1" applyFill="1" applyBorder="1"/>
    <xf numFmtId="0" fontId="3" fillId="8" borderId="1" xfId="0" quotePrefix="1" applyFont="1" applyFill="1" applyBorder="1" applyAlignment="1">
      <alignment horizontal="center" vertical="center" wrapText="1"/>
    </xf>
    <xf numFmtId="0" fontId="2" fillId="3" borderId="1" xfId="0" applyFont="1" applyFill="1" applyBorder="1" applyAlignment="1" applyProtection="1">
      <alignment horizontal="centerContinuous" vertical="center"/>
    </xf>
    <xf numFmtId="0" fontId="2" fillId="3" borderId="1" xfId="0" quotePrefix="1" applyFont="1" applyFill="1" applyBorder="1" applyAlignment="1" applyProtection="1">
      <alignment horizontal="center" vertical="center" wrapText="1"/>
    </xf>
    <xf numFmtId="0" fontId="13" fillId="7" borderId="1" xfId="0" applyFont="1" applyFill="1" applyBorder="1" applyAlignment="1">
      <alignment horizontal="centerContinuous"/>
    </xf>
    <xf numFmtId="0" fontId="4" fillId="0" borderId="4" xfId="0" quotePrefix="1" applyFont="1" applyFill="1" applyBorder="1" applyAlignment="1">
      <alignment horizontal="left" wrapText="1"/>
    </xf>
    <xf numFmtId="0" fontId="4" fillId="0" borderId="1" xfId="0" quotePrefix="1" applyFont="1" applyFill="1" applyBorder="1" applyAlignment="1">
      <alignment horizontal="left" wrapText="1"/>
    </xf>
    <xf numFmtId="165" fontId="4" fillId="10" borderId="1" xfId="1" applyNumberFormat="1" applyFont="1" applyFill="1" applyBorder="1"/>
    <xf numFmtId="0" fontId="3" fillId="0" borderId="3" xfId="0" quotePrefix="1" applyFont="1" applyFill="1" applyBorder="1" applyAlignment="1">
      <alignment horizontal="left" wrapText="1"/>
    </xf>
    <xf numFmtId="0" fontId="3" fillId="0" borderId="1" xfId="0" applyFont="1" applyFill="1" applyBorder="1"/>
    <xf numFmtId="44" fontId="19" fillId="0" borderId="1" xfId="1" applyFont="1" applyFill="1" applyBorder="1"/>
    <xf numFmtId="0" fontId="5" fillId="0" borderId="19" xfId="0" quotePrefix="1" applyFont="1" applyBorder="1" applyAlignment="1">
      <alignment horizontal="left" wrapText="1"/>
    </xf>
    <xf numFmtId="0" fontId="5" fillId="0" borderId="19" xfId="0" applyFont="1" applyBorder="1" applyAlignment="1">
      <alignment horizontal="left" wrapText="1"/>
    </xf>
    <xf numFmtId="0" fontId="5" fillId="5" borderId="13" xfId="0" applyFont="1" applyFill="1" applyBorder="1" applyAlignment="1" applyProtection="1">
      <alignment horizontal="left" vertical="top" wrapText="1"/>
      <protection locked="0"/>
    </xf>
    <xf numFmtId="0" fontId="5" fillId="5" borderId="14" xfId="0" applyFont="1" applyFill="1" applyBorder="1" applyAlignment="1" applyProtection="1">
      <alignment horizontal="left" vertical="top" wrapText="1"/>
      <protection locked="0"/>
    </xf>
    <xf numFmtId="0" fontId="5" fillId="5" borderId="15" xfId="0" applyFont="1" applyFill="1" applyBorder="1" applyAlignment="1" applyProtection="1">
      <alignment horizontal="left" vertical="top" wrapText="1"/>
      <protection locked="0"/>
    </xf>
    <xf numFmtId="0" fontId="5" fillId="5" borderId="16" xfId="0" applyFont="1" applyFill="1" applyBorder="1" applyAlignment="1" applyProtection="1">
      <alignment horizontal="left" vertical="top" wrapText="1"/>
      <protection locked="0"/>
    </xf>
    <xf numFmtId="0" fontId="5" fillId="5" borderId="0" xfId="0" applyFont="1" applyFill="1" applyBorder="1" applyAlignment="1" applyProtection="1">
      <alignment horizontal="left" vertical="top" wrapText="1"/>
      <protection locked="0"/>
    </xf>
    <xf numFmtId="0" fontId="5" fillId="5" borderId="17" xfId="0" applyFont="1" applyFill="1" applyBorder="1" applyAlignment="1" applyProtection="1">
      <alignment horizontal="left" vertical="top" wrapText="1"/>
      <protection locked="0"/>
    </xf>
    <xf numFmtId="0" fontId="5" fillId="5" borderId="18" xfId="0" applyFont="1" applyFill="1" applyBorder="1" applyAlignment="1" applyProtection="1">
      <alignment horizontal="left" vertical="top" wrapText="1"/>
      <protection locked="0"/>
    </xf>
    <xf numFmtId="0" fontId="5" fillId="5" borderId="19" xfId="0" applyFont="1" applyFill="1" applyBorder="1" applyAlignment="1" applyProtection="1">
      <alignment horizontal="left" vertical="top" wrapText="1"/>
      <protection locked="0"/>
    </xf>
    <xf numFmtId="0" fontId="5" fillId="5" borderId="20" xfId="0" applyFont="1" applyFill="1" applyBorder="1" applyAlignment="1" applyProtection="1">
      <alignment horizontal="left" vertical="top" wrapText="1"/>
      <protection locked="0"/>
    </xf>
    <xf numFmtId="0" fontId="5" fillId="2" borderId="13" xfId="0" applyFont="1" applyFill="1" applyBorder="1" applyAlignment="1" applyProtection="1">
      <alignment horizontal="center" vertical="top"/>
      <protection locked="0"/>
    </xf>
    <xf numFmtId="0" fontId="5" fillId="2" borderId="14" xfId="0" applyFont="1" applyFill="1" applyBorder="1" applyAlignment="1" applyProtection="1">
      <alignment horizontal="center" vertical="top"/>
      <protection locked="0"/>
    </xf>
    <xf numFmtId="0" fontId="5" fillId="2" borderId="15" xfId="0" applyFont="1" applyFill="1" applyBorder="1" applyAlignment="1" applyProtection="1">
      <alignment horizontal="center" vertical="top"/>
      <protection locked="0"/>
    </xf>
    <xf numFmtId="0" fontId="5" fillId="2" borderId="16" xfId="0" applyFont="1" applyFill="1" applyBorder="1" applyAlignment="1" applyProtection="1">
      <alignment horizontal="center" vertical="top"/>
      <protection locked="0"/>
    </xf>
    <xf numFmtId="0" fontId="5" fillId="2" borderId="0" xfId="0" applyFont="1" applyFill="1" applyBorder="1" applyAlignment="1" applyProtection="1">
      <alignment horizontal="center" vertical="top"/>
      <protection locked="0"/>
    </xf>
    <xf numFmtId="0" fontId="5" fillId="2" borderId="17" xfId="0" applyFont="1" applyFill="1" applyBorder="1" applyAlignment="1" applyProtection="1">
      <alignment horizontal="center" vertical="top"/>
      <protection locked="0"/>
    </xf>
    <xf numFmtId="0" fontId="5" fillId="2" borderId="18" xfId="0" applyFont="1" applyFill="1" applyBorder="1" applyAlignment="1" applyProtection="1">
      <alignment horizontal="center" vertical="top"/>
      <protection locked="0"/>
    </xf>
    <xf numFmtId="0" fontId="5" fillId="2" borderId="19" xfId="0" applyFont="1" applyFill="1" applyBorder="1" applyAlignment="1" applyProtection="1">
      <alignment horizontal="center" vertical="top"/>
      <protection locked="0"/>
    </xf>
    <xf numFmtId="0" fontId="5" fillId="2" borderId="20" xfId="0" applyFont="1" applyFill="1" applyBorder="1" applyAlignment="1" applyProtection="1">
      <alignment horizontal="center" vertical="top"/>
      <protection locked="0"/>
    </xf>
    <xf numFmtId="0" fontId="5" fillId="2" borderId="13" xfId="0" applyFont="1" applyFill="1" applyBorder="1" applyAlignment="1" applyProtection="1">
      <alignment horizontal="center" vertical="top" wrapText="1"/>
      <protection locked="0"/>
    </xf>
    <xf numFmtId="14" fontId="5" fillId="2" borderId="11" xfId="0" quotePrefix="1" applyNumberFormat="1" applyFont="1" applyFill="1" applyBorder="1" applyProtection="1">
      <protection locked="0"/>
    </xf>
  </cellXfs>
  <cellStyles count="4">
    <cellStyle name="Comma" xfId="3" builtinId="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2:G49"/>
  <sheetViews>
    <sheetView zoomScaleNormal="100" workbookViewId="0">
      <selection activeCell="C13" sqref="C13"/>
    </sheetView>
  </sheetViews>
  <sheetFormatPr defaultColWidth="8.7109375" defaultRowHeight="15" customHeight="1" x14ac:dyDescent="0.25"/>
  <cols>
    <col min="1" max="1" width="8.7109375" style="18"/>
    <col min="2" max="2" width="36.28515625" style="18" customWidth="1"/>
    <col min="3" max="5" width="25.7109375" style="18" customWidth="1"/>
    <col min="6" max="6" width="28.28515625" style="18" customWidth="1"/>
    <col min="7" max="7" width="25.7109375" style="18" customWidth="1"/>
    <col min="8" max="16384" width="8.7109375" style="18"/>
  </cols>
  <sheetData>
    <row r="2" spans="2:7" ht="18.75" x14ac:dyDescent="0.3">
      <c r="B2" s="16" t="s">
        <v>127</v>
      </c>
      <c r="C2" s="17"/>
      <c r="D2" s="17"/>
      <c r="E2" s="17"/>
      <c r="F2" s="17"/>
      <c r="G2" s="17"/>
    </row>
    <row r="3" spans="2:7" ht="15" customHeight="1" x14ac:dyDescent="0.25">
      <c r="B3" s="19"/>
      <c r="C3" s="17"/>
      <c r="D3" s="17"/>
      <c r="E3" s="17"/>
      <c r="F3" s="17"/>
      <c r="G3" s="17"/>
    </row>
    <row r="4" spans="2:7" ht="15" customHeight="1" thickBot="1" x14ac:dyDescent="0.3">
      <c r="B4" s="15" t="s">
        <v>29</v>
      </c>
      <c r="C4" s="17"/>
      <c r="D4" s="17"/>
      <c r="E4" s="17"/>
      <c r="F4" s="17"/>
      <c r="G4" s="17"/>
    </row>
    <row r="5" spans="2:7" ht="15" customHeight="1" x14ac:dyDescent="0.25">
      <c r="B5" s="20" t="s">
        <v>150</v>
      </c>
      <c r="C5" s="21"/>
      <c r="D5" s="21"/>
      <c r="E5" s="22"/>
      <c r="F5" s="23"/>
      <c r="G5" s="17"/>
    </row>
    <row r="6" spans="2:7" ht="15" customHeight="1" x14ac:dyDescent="0.25">
      <c r="B6" s="24" t="s">
        <v>126</v>
      </c>
      <c r="C6" s="23"/>
      <c r="D6" s="23"/>
      <c r="E6" s="25"/>
      <c r="F6" s="23"/>
      <c r="G6" s="17"/>
    </row>
    <row r="7" spans="2:7" ht="15" customHeight="1" x14ac:dyDescent="0.25">
      <c r="B7" s="24" t="s">
        <v>30</v>
      </c>
      <c r="C7" s="23"/>
      <c r="D7" s="23"/>
      <c r="E7" s="25"/>
      <c r="F7" s="23"/>
      <c r="G7" s="17"/>
    </row>
    <row r="8" spans="2:7" ht="15" customHeight="1" thickBot="1" x14ac:dyDescent="0.3">
      <c r="B8" s="46" t="s">
        <v>77</v>
      </c>
      <c r="C8" s="47"/>
      <c r="D8" s="47"/>
      <c r="E8" s="31"/>
      <c r="F8" s="23"/>
      <c r="G8" s="17"/>
    </row>
    <row r="9" spans="2:7" ht="15" customHeight="1" x14ac:dyDescent="0.25">
      <c r="B9" s="17"/>
      <c r="C9" s="17"/>
      <c r="D9" s="17"/>
      <c r="E9" s="17"/>
      <c r="F9" s="17"/>
      <c r="G9" s="17"/>
    </row>
    <row r="10" spans="2:7" ht="15" customHeight="1" thickBot="1" x14ac:dyDescent="0.3">
      <c r="B10" s="15" t="s">
        <v>31</v>
      </c>
      <c r="C10" s="17"/>
      <c r="D10" s="17"/>
      <c r="E10" s="17"/>
      <c r="F10" s="17"/>
      <c r="G10" s="17"/>
    </row>
    <row r="11" spans="2:7" ht="15" customHeight="1" x14ac:dyDescent="0.25">
      <c r="B11" s="60" t="s">
        <v>78</v>
      </c>
      <c r="C11" s="120" t="s">
        <v>185</v>
      </c>
      <c r="D11"/>
      <c r="E11" s="28"/>
      <c r="F11" s="23"/>
      <c r="G11" s="17"/>
    </row>
    <row r="12" spans="2:7" ht="15" customHeight="1" x14ac:dyDescent="0.25">
      <c r="B12" s="29" t="s">
        <v>142</v>
      </c>
      <c r="C12" s="121">
        <v>3</v>
      </c>
      <c r="D12"/>
      <c r="E12" s="23"/>
      <c r="F12" s="23"/>
      <c r="G12" s="17"/>
    </row>
    <row r="13" spans="2:7" ht="15" customHeight="1" x14ac:dyDescent="0.25">
      <c r="B13" s="119" t="s">
        <v>148</v>
      </c>
      <c r="C13" s="122" t="s">
        <v>149</v>
      </c>
      <c r="D13"/>
      <c r="E13" s="23"/>
      <c r="F13" s="23"/>
      <c r="G13" s="17"/>
    </row>
    <row r="14" spans="2:7" ht="15" customHeight="1" x14ac:dyDescent="0.25">
      <c r="B14" s="119" t="s">
        <v>147</v>
      </c>
      <c r="C14" s="123" t="s">
        <v>64</v>
      </c>
      <c r="D14"/>
      <c r="E14" s="23"/>
      <c r="F14" s="23"/>
      <c r="G14" s="17"/>
    </row>
    <row r="15" spans="2:7" ht="15" customHeight="1" thickBot="1" x14ac:dyDescent="0.3">
      <c r="B15" s="30" t="s">
        <v>32</v>
      </c>
      <c r="C15" s="124">
        <v>44500</v>
      </c>
      <c r="D15"/>
      <c r="E15" s="28"/>
      <c r="F15" s="28"/>
      <c r="G15" s="17"/>
    </row>
    <row r="16" spans="2:7" ht="15" customHeight="1" x14ac:dyDescent="0.25">
      <c r="B16" s="17"/>
      <c r="C16" s="17"/>
      <c r="D16" s="17"/>
      <c r="E16" s="17"/>
      <c r="F16" s="17"/>
      <c r="G16" s="17"/>
    </row>
    <row r="17" spans="1:7" ht="15" customHeight="1" thickBot="1" x14ac:dyDescent="0.3">
      <c r="B17" s="15" t="s">
        <v>33</v>
      </c>
      <c r="C17" s="17"/>
      <c r="D17" s="17"/>
      <c r="E17" s="17"/>
      <c r="F17" s="17"/>
      <c r="G17" s="17"/>
    </row>
    <row r="18" spans="1:7" ht="15" customHeight="1" x14ac:dyDescent="0.25">
      <c r="B18" s="100" t="s">
        <v>121</v>
      </c>
      <c r="C18" s="21"/>
      <c r="D18" s="21"/>
      <c r="E18" s="21"/>
      <c r="F18" s="21"/>
      <c r="G18" s="22"/>
    </row>
    <row r="19" spans="1:7" ht="15" customHeight="1" x14ac:dyDescent="0.25">
      <c r="B19" s="33" t="s">
        <v>47</v>
      </c>
      <c r="C19" s="23"/>
      <c r="D19" s="23"/>
      <c r="E19" s="23"/>
      <c r="F19" s="23"/>
      <c r="G19" s="25"/>
    </row>
    <row r="20" spans="1:7" ht="15" customHeight="1" x14ac:dyDescent="0.25">
      <c r="B20" s="102" t="s">
        <v>130</v>
      </c>
      <c r="C20" s="23"/>
      <c r="D20" s="23"/>
      <c r="E20" s="23"/>
      <c r="F20" s="23"/>
      <c r="G20" s="25"/>
    </row>
    <row r="21" spans="1:7" customFormat="1" ht="15" customHeight="1" x14ac:dyDescent="0.25">
      <c r="A21" s="18"/>
      <c r="B21" s="126" t="s">
        <v>156</v>
      </c>
      <c r="C21" s="55"/>
      <c r="D21" s="55"/>
      <c r="E21" s="55"/>
      <c r="F21" s="55"/>
      <c r="G21" s="56"/>
    </row>
    <row r="22" spans="1:7" customFormat="1" ht="15" customHeight="1" x14ac:dyDescent="0.25">
      <c r="A22" s="18"/>
      <c r="B22" s="54" t="s">
        <v>56</v>
      </c>
      <c r="C22" s="55"/>
      <c r="D22" s="55"/>
      <c r="E22" s="55"/>
      <c r="F22" s="55"/>
      <c r="G22" s="56"/>
    </row>
    <row r="23" spans="1:7" customFormat="1" ht="15" customHeight="1" x14ac:dyDescent="0.25">
      <c r="A23" s="18"/>
      <c r="B23" s="126" t="s">
        <v>157</v>
      </c>
      <c r="C23" s="55"/>
      <c r="D23" s="55"/>
      <c r="E23" s="55"/>
      <c r="F23" s="55"/>
      <c r="G23" s="56"/>
    </row>
    <row r="24" spans="1:7" customFormat="1" ht="15" customHeight="1" x14ac:dyDescent="0.25">
      <c r="A24" s="18"/>
      <c r="B24" s="54" t="s">
        <v>132</v>
      </c>
      <c r="C24" s="55"/>
      <c r="D24" s="55"/>
      <c r="E24" s="55"/>
      <c r="F24" s="55"/>
      <c r="G24" s="56"/>
    </row>
    <row r="25" spans="1:7" customFormat="1" ht="15" customHeight="1" x14ac:dyDescent="0.25">
      <c r="A25" s="18"/>
      <c r="B25" s="54" t="s">
        <v>57</v>
      </c>
      <c r="C25" s="55"/>
      <c r="D25" s="55"/>
      <c r="E25" s="55"/>
      <c r="F25" s="55"/>
      <c r="G25" s="56"/>
    </row>
    <row r="26" spans="1:7" ht="15" customHeight="1" x14ac:dyDescent="0.25">
      <c r="B26" s="33" t="s">
        <v>48</v>
      </c>
      <c r="C26" s="23"/>
      <c r="D26" s="23"/>
      <c r="E26" s="23"/>
      <c r="F26" s="23"/>
      <c r="G26" s="25"/>
    </row>
    <row r="27" spans="1:7" ht="15" customHeight="1" x14ac:dyDescent="0.25">
      <c r="B27" s="33" t="s">
        <v>70</v>
      </c>
      <c r="C27" s="23"/>
      <c r="D27" s="23"/>
      <c r="E27" s="23"/>
      <c r="F27" s="23"/>
      <c r="G27" s="25"/>
    </row>
    <row r="28" spans="1:7" ht="15" customHeight="1" x14ac:dyDescent="0.25">
      <c r="B28" s="33" t="s">
        <v>131</v>
      </c>
      <c r="C28" s="23"/>
      <c r="D28" s="23"/>
      <c r="E28" s="23"/>
      <c r="F28" s="23"/>
      <c r="G28" s="25"/>
    </row>
    <row r="29" spans="1:7" ht="15" customHeight="1" x14ac:dyDescent="0.25">
      <c r="B29" s="33" t="s">
        <v>50</v>
      </c>
      <c r="C29" s="23"/>
      <c r="D29" s="23"/>
      <c r="E29" s="23"/>
      <c r="F29" s="23"/>
      <c r="G29" s="25"/>
    </row>
    <row r="30" spans="1:7" ht="15" customHeight="1" x14ac:dyDescent="0.25">
      <c r="B30" s="45" t="s">
        <v>51</v>
      </c>
      <c r="C30" s="23"/>
      <c r="D30" s="23"/>
      <c r="E30" s="23"/>
      <c r="F30" s="23"/>
      <c r="G30" s="25"/>
    </row>
    <row r="31" spans="1:7" ht="15" customHeight="1" x14ac:dyDescent="0.25">
      <c r="B31" s="45"/>
      <c r="C31" s="23"/>
      <c r="D31" s="23"/>
      <c r="E31" s="23"/>
      <c r="F31" s="23"/>
      <c r="G31" s="25"/>
    </row>
    <row r="32" spans="1:7" ht="15" customHeight="1" x14ac:dyDescent="0.25">
      <c r="B32" s="101" t="s">
        <v>141</v>
      </c>
      <c r="C32" s="23"/>
      <c r="D32" s="23"/>
      <c r="E32" s="23"/>
      <c r="F32" s="23"/>
      <c r="G32" s="25"/>
    </row>
    <row r="33" spans="2:7" ht="15" customHeight="1" x14ac:dyDescent="0.25">
      <c r="B33" s="45" t="s">
        <v>144</v>
      </c>
      <c r="C33" s="23"/>
      <c r="D33" s="23"/>
      <c r="E33" s="23"/>
      <c r="F33" s="23"/>
      <c r="G33" s="25"/>
    </row>
    <row r="34" spans="2:7" ht="15" customHeight="1" x14ac:dyDescent="0.25">
      <c r="B34" s="102" t="s">
        <v>151</v>
      </c>
      <c r="C34" s="23"/>
      <c r="D34" s="23"/>
      <c r="E34" s="23"/>
      <c r="F34" s="23"/>
      <c r="G34" s="25"/>
    </row>
    <row r="35" spans="2:7" ht="15" customHeight="1" x14ac:dyDescent="0.25">
      <c r="B35" s="102" t="s">
        <v>152</v>
      </c>
      <c r="C35" s="23"/>
      <c r="D35" s="23"/>
      <c r="E35" s="23"/>
      <c r="F35" s="23"/>
      <c r="G35" s="25"/>
    </row>
    <row r="36" spans="2:7" ht="15" customHeight="1" x14ac:dyDescent="0.25">
      <c r="B36" s="102" t="s">
        <v>153</v>
      </c>
      <c r="C36" s="23"/>
      <c r="D36" s="23"/>
      <c r="E36" s="23"/>
      <c r="F36" s="23"/>
      <c r="G36" s="25"/>
    </row>
    <row r="37" spans="2:7" ht="15" customHeight="1" x14ac:dyDescent="0.25">
      <c r="B37" s="45"/>
      <c r="C37" s="23"/>
      <c r="D37" s="23"/>
      <c r="E37" s="23"/>
      <c r="F37" s="23"/>
      <c r="G37" s="25"/>
    </row>
    <row r="38" spans="2:7" ht="15" customHeight="1" x14ac:dyDescent="0.25">
      <c r="B38" s="101" t="s">
        <v>122</v>
      </c>
      <c r="C38" s="23"/>
      <c r="D38" s="23"/>
      <c r="E38" s="23"/>
      <c r="F38" s="23"/>
      <c r="G38" s="25"/>
    </row>
    <row r="39" spans="2:7" ht="15" customHeight="1" x14ac:dyDescent="0.25">
      <c r="B39" s="45" t="s">
        <v>144</v>
      </c>
      <c r="C39" s="23"/>
      <c r="D39" s="23"/>
      <c r="E39" s="23"/>
      <c r="F39" s="23"/>
      <c r="G39" s="25"/>
    </row>
    <row r="40" spans="2:7" ht="15" customHeight="1" x14ac:dyDescent="0.25">
      <c r="B40" s="102" t="s">
        <v>154</v>
      </c>
      <c r="C40" s="23"/>
      <c r="D40" s="23"/>
      <c r="E40" s="23"/>
      <c r="F40" s="23"/>
      <c r="G40" s="25"/>
    </row>
    <row r="41" spans="2:7" ht="15" customHeight="1" x14ac:dyDescent="0.25">
      <c r="B41" s="45"/>
      <c r="C41" s="23"/>
      <c r="D41" s="23"/>
      <c r="E41" s="23"/>
      <c r="F41" s="23"/>
      <c r="G41" s="25"/>
    </row>
    <row r="42" spans="2:7" ht="15" customHeight="1" x14ac:dyDescent="0.25">
      <c r="B42" s="101" t="s">
        <v>123</v>
      </c>
      <c r="C42" s="23"/>
      <c r="D42" s="23"/>
      <c r="E42" s="23"/>
      <c r="F42" s="23"/>
      <c r="G42" s="25"/>
    </row>
    <row r="43" spans="2:7" ht="15" customHeight="1" x14ac:dyDescent="0.25">
      <c r="B43" s="102" t="s">
        <v>155</v>
      </c>
      <c r="C43" s="23"/>
      <c r="D43" s="23"/>
      <c r="E43" s="23"/>
      <c r="F43" s="23"/>
      <c r="G43" s="25"/>
    </row>
    <row r="44" spans="2:7" ht="15" customHeight="1" x14ac:dyDescent="0.25">
      <c r="B44" s="45"/>
      <c r="C44" s="23"/>
      <c r="D44" s="23"/>
      <c r="E44" s="23"/>
      <c r="F44" s="23"/>
      <c r="G44" s="25"/>
    </row>
    <row r="45" spans="2:7" ht="15" customHeight="1" x14ac:dyDescent="0.25">
      <c r="B45" s="101" t="s">
        <v>124</v>
      </c>
      <c r="C45" s="23"/>
      <c r="D45" s="23"/>
      <c r="E45" s="23"/>
      <c r="F45" s="23"/>
      <c r="G45" s="25"/>
    </row>
    <row r="46" spans="2:7" ht="15" customHeight="1" x14ac:dyDescent="0.25">
      <c r="B46" s="102" t="s">
        <v>125</v>
      </c>
      <c r="C46" s="23"/>
      <c r="D46" s="23"/>
      <c r="E46" s="23"/>
      <c r="F46" s="23"/>
      <c r="G46" s="25"/>
    </row>
    <row r="47" spans="2:7" ht="15" customHeight="1" x14ac:dyDescent="0.25">
      <c r="B47" s="33"/>
      <c r="C47" s="23"/>
      <c r="D47" s="23"/>
      <c r="E47" s="23"/>
      <c r="F47" s="23"/>
      <c r="G47" s="25"/>
    </row>
    <row r="48" spans="2:7" ht="15" customHeight="1" x14ac:dyDescent="0.25">
      <c r="B48" s="101" t="s">
        <v>129</v>
      </c>
      <c r="C48" s="23"/>
      <c r="D48" s="23"/>
      <c r="E48" s="23"/>
      <c r="F48" s="23"/>
      <c r="G48" s="25"/>
    </row>
    <row r="49" spans="2:7" ht="15" customHeight="1" thickBot="1" x14ac:dyDescent="0.3">
      <c r="B49" s="35" t="s">
        <v>34</v>
      </c>
      <c r="C49" s="26"/>
      <c r="D49" s="26"/>
      <c r="E49" s="26"/>
      <c r="F49" s="26"/>
      <c r="G49" s="27"/>
    </row>
  </sheetData>
  <protectedRanges>
    <protectedRange sqref="C11:E11" name="Range1"/>
  </protectedRanges>
  <pageMargins left="0.7" right="0.7" top="0.75" bottom="0.75" header="0.3" footer="0.3"/>
  <pageSetup scale="73" fitToHeight="0" orientation="landscape" r:id="rId1"/>
  <headerFooter>
    <oddHeader>&amp;L&amp;"-,Bold"State of Colorado
MCO Reporting Template&amp;R&amp;"-,Bold"CONFIDENTIAL</oddHeader>
    <oddFooter>&amp;L&amp;"-,Bold"&amp;A
Page &amp;P of &amp;N&amp;R&amp;G</oddFooter>
  </headerFooter>
  <rowBreaks count="1" manualBreakCount="1">
    <brk id="44" min="1" max="6"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K65"/>
  <sheetViews>
    <sheetView zoomScaleNormal="100" zoomScaleSheetLayoutView="70" workbookViewId="0">
      <pane xSplit="3" topLeftCell="D1" activePane="topRight" state="frozen"/>
      <selection activeCell="A4" sqref="A4"/>
      <selection pane="topRight" activeCell="J5" sqref="J5"/>
    </sheetView>
  </sheetViews>
  <sheetFormatPr defaultColWidth="8.85546875" defaultRowHeight="12.75" x14ac:dyDescent="0.2"/>
  <cols>
    <col min="1" max="1" width="2.28515625" style="8" customWidth="1"/>
    <col min="2" max="2" width="11" style="8" bestFit="1" customWidth="1"/>
    <col min="3" max="3" width="53.140625" style="8" bestFit="1" customWidth="1"/>
    <col min="4" max="11" width="19.28515625" style="8" customWidth="1"/>
    <col min="12" max="12" width="2.28515625" style="8" customWidth="1"/>
    <col min="13" max="16384" width="8.85546875" style="8"/>
  </cols>
  <sheetData>
    <row r="2" spans="2:11" x14ac:dyDescent="0.2">
      <c r="B2" s="12" t="s">
        <v>133</v>
      </c>
      <c r="C2" s="13" t="str">
        <f>Overview!$C$11</f>
        <v>Colorado Access</v>
      </c>
    </row>
    <row r="3" spans="2:11" x14ac:dyDescent="0.2">
      <c r="B3" s="12" t="s">
        <v>142</v>
      </c>
      <c r="C3" s="13">
        <f>Overview!C12</f>
        <v>3</v>
      </c>
    </row>
    <row r="4" spans="2:11" x14ac:dyDescent="0.2">
      <c r="B4" s="12" t="s">
        <v>27</v>
      </c>
      <c r="C4" s="14" t="s">
        <v>85</v>
      </c>
    </row>
    <row r="5" spans="2:11" x14ac:dyDescent="0.2">
      <c r="B5" s="12" t="s">
        <v>28</v>
      </c>
      <c r="C5" s="13" t="str">
        <f>Overview!$C$14</f>
        <v>July 1, 2020 - June 30, 2021</v>
      </c>
    </row>
    <row r="6" spans="2:11" x14ac:dyDescent="0.2">
      <c r="B6" s="12"/>
      <c r="C6" s="13"/>
    </row>
    <row r="7" spans="2:11" x14ac:dyDescent="0.2">
      <c r="C7" s="58"/>
      <c r="D7" s="62" t="s">
        <v>66</v>
      </c>
      <c r="E7" s="63"/>
      <c r="F7" s="63"/>
      <c r="G7" s="63"/>
      <c r="H7" s="63"/>
      <c r="I7" s="63"/>
      <c r="J7" s="64"/>
      <c r="K7" s="57"/>
    </row>
    <row r="8" spans="2:11" x14ac:dyDescent="0.2">
      <c r="B8" s="39" t="s">
        <v>9</v>
      </c>
      <c r="C8" s="59" t="s">
        <v>7</v>
      </c>
      <c r="D8" s="59" t="s">
        <v>58</v>
      </c>
      <c r="E8" s="59" t="s">
        <v>59</v>
      </c>
      <c r="F8" s="59" t="s">
        <v>37</v>
      </c>
      <c r="G8" s="59" t="s">
        <v>60</v>
      </c>
      <c r="H8" s="59" t="s">
        <v>61</v>
      </c>
      <c r="I8" s="59" t="s">
        <v>62</v>
      </c>
      <c r="J8" s="59" t="s">
        <v>63</v>
      </c>
      <c r="K8" s="39" t="s">
        <v>38</v>
      </c>
    </row>
    <row r="9" spans="2:11" x14ac:dyDescent="0.2">
      <c r="B9" s="9" t="s">
        <v>10</v>
      </c>
      <c r="C9" s="9" t="s">
        <v>8</v>
      </c>
      <c r="D9" s="36">
        <v>21766954.942279916</v>
      </c>
      <c r="E9" s="36">
        <v>42920197.982616641</v>
      </c>
      <c r="F9" s="36">
        <v>57891102.698918886</v>
      </c>
      <c r="G9" s="36">
        <v>5520038.0227445187</v>
      </c>
      <c r="H9" s="36">
        <v>8323788.269448854</v>
      </c>
      <c r="I9" s="36">
        <v>1938374.8887983439</v>
      </c>
      <c r="J9" s="36">
        <v>26842584.825192831</v>
      </c>
      <c r="K9" s="37">
        <v>165203041.63000003</v>
      </c>
    </row>
    <row r="10" spans="2:11" x14ac:dyDescent="0.2">
      <c r="B10" s="9" t="s">
        <v>11</v>
      </c>
      <c r="C10" s="9" t="s">
        <v>52</v>
      </c>
      <c r="D10" s="36"/>
      <c r="E10" s="36"/>
      <c r="F10" s="36"/>
      <c r="G10" s="36"/>
      <c r="H10" s="36"/>
      <c r="I10" s="36"/>
      <c r="J10" s="36"/>
      <c r="K10" s="37">
        <v>0</v>
      </c>
    </row>
    <row r="11" spans="2:11" x14ac:dyDescent="0.2">
      <c r="B11" s="9" t="s">
        <v>12</v>
      </c>
      <c r="C11" s="9" t="s">
        <v>35</v>
      </c>
      <c r="D11" s="36"/>
      <c r="E11" s="36"/>
      <c r="F11" s="36"/>
      <c r="G11" s="36"/>
      <c r="H11" s="36"/>
      <c r="I11" s="36"/>
      <c r="J11" s="36"/>
      <c r="K11" s="37">
        <v>0</v>
      </c>
    </row>
    <row r="12" spans="2:11" ht="13.5" thickBot="1" x14ac:dyDescent="0.25">
      <c r="B12" s="11" t="s">
        <v>13</v>
      </c>
      <c r="C12" s="11" t="s">
        <v>26</v>
      </c>
      <c r="D12" s="72"/>
      <c r="E12" s="72"/>
      <c r="F12" s="72"/>
      <c r="G12" s="72"/>
      <c r="H12" s="72"/>
      <c r="I12" s="72"/>
      <c r="J12" s="72"/>
      <c r="K12" s="73">
        <v>0</v>
      </c>
    </row>
    <row r="13" spans="2:11" ht="13.5" thickTop="1" x14ac:dyDescent="0.2">
      <c r="B13" s="70" t="s">
        <v>14</v>
      </c>
      <c r="C13" s="74" t="s">
        <v>81</v>
      </c>
      <c r="D13" s="71">
        <v>21766954.942279916</v>
      </c>
      <c r="E13" s="71">
        <v>42920197.982616641</v>
      </c>
      <c r="F13" s="71">
        <v>57891102.698918886</v>
      </c>
      <c r="G13" s="71">
        <v>5520038.0227445187</v>
      </c>
      <c r="H13" s="71">
        <v>8323788.269448854</v>
      </c>
      <c r="I13" s="71">
        <v>1938374.8887983439</v>
      </c>
      <c r="J13" s="71">
        <v>26842584.825192831</v>
      </c>
      <c r="K13" s="71">
        <v>165203041.63000003</v>
      </c>
    </row>
    <row r="14" spans="2:11" ht="15" x14ac:dyDescent="0.25">
      <c r="B14"/>
      <c r="C14"/>
      <c r="D14"/>
      <c r="E14"/>
      <c r="F14"/>
      <c r="G14"/>
      <c r="H14"/>
      <c r="I14"/>
      <c r="J14"/>
      <c r="K14"/>
    </row>
    <row r="15" spans="2:11" x14ac:dyDescent="0.2">
      <c r="D15" s="62" t="s">
        <v>66</v>
      </c>
      <c r="E15" s="63"/>
      <c r="F15" s="63"/>
      <c r="G15" s="63"/>
      <c r="H15" s="63"/>
      <c r="I15" s="63"/>
      <c r="J15" s="64"/>
      <c r="K15" s="57"/>
    </row>
    <row r="16" spans="2:11" x14ac:dyDescent="0.2">
      <c r="B16" s="39" t="s">
        <v>9</v>
      </c>
      <c r="C16" s="61" t="s">
        <v>80</v>
      </c>
      <c r="D16" s="59" t="s">
        <v>58</v>
      </c>
      <c r="E16" s="59" t="s">
        <v>59</v>
      </c>
      <c r="F16" s="59" t="s">
        <v>37</v>
      </c>
      <c r="G16" s="59" t="s">
        <v>60</v>
      </c>
      <c r="H16" s="59" t="s">
        <v>61</v>
      </c>
      <c r="I16" s="59" t="s">
        <v>62</v>
      </c>
      <c r="J16" s="59" t="s">
        <v>63</v>
      </c>
      <c r="K16" s="39" t="s">
        <v>38</v>
      </c>
    </row>
    <row r="17" spans="2:11" x14ac:dyDescent="0.2">
      <c r="B17" s="2" t="s">
        <v>15</v>
      </c>
      <c r="C17" s="2" t="s">
        <v>4</v>
      </c>
      <c r="D17" s="37">
        <v>20649681.969999656</v>
      </c>
      <c r="E17" s="37">
        <v>33782301.759998813</v>
      </c>
      <c r="F17" s="37">
        <v>46984905.839998484</v>
      </c>
      <c r="G17" s="37">
        <v>4206495.0600000117</v>
      </c>
      <c r="H17" s="37">
        <v>6698277.9400000069</v>
      </c>
      <c r="I17" s="37">
        <v>1255410.2700000009</v>
      </c>
      <c r="J17" s="37">
        <v>17876780.680000063</v>
      </c>
      <c r="K17" s="37">
        <v>131453853.51999705</v>
      </c>
    </row>
    <row r="18" spans="2:11" x14ac:dyDescent="0.2">
      <c r="B18" s="2" t="s">
        <v>16</v>
      </c>
      <c r="C18" s="2" t="s">
        <v>2</v>
      </c>
      <c r="D18" s="37">
        <v>72129.305659805614</v>
      </c>
      <c r="E18" s="37">
        <v>118001.52530575675</v>
      </c>
      <c r="F18" s="37">
        <v>164118.19996327491</v>
      </c>
      <c r="G18" s="37">
        <v>14693.2804282413</v>
      </c>
      <c r="H18" s="37">
        <v>23397.07399031684</v>
      </c>
      <c r="I18" s="37">
        <v>4385.1460388031664</v>
      </c>
      <c r="J18" s="37">
        <v>62443.56594713471</v>
      </c>
      <c r="K18" s="37">
        <v>459168.09733333322</v>
      </c>
    </row>
    <row r="19" spans="2:11" x14ac:dyDescent="0.2">
      <c r="B19" s="2" t="s">
        <v>17</v>
      </c>
      <c r="C19" s="2" t="s">
        <v>36</v>
      </c>
      <c r="D19" s="37">
        <v>707004.05880273832</v>
      </c>
      <c r="E19" s="37">
        <v>1156638.8525846358</v>
      </c>
      <c r="F19" s="37">
        <v>1608669.7693264261</v>
      </c>
      <c r="G19" s="37">
        <v>144022.02828471578</v>
      </c>
      <c r="H19" s="37">
        <v>229335.720397486</v>
      </c>
      <c r="I19" s="37">
        <v>42982.751872021057</v>
      </c>
      <c r="J19" s="37">
        <v>612065.43119882396</v>
      </c>
      <c r="K19" s="37">
        <v>4500718.6124668475</v>
      </c>
    </row>
    <row r="20" spans="2:11" x14ac:dyDescent="0.2">
      <c r="B20" s="2" t="s">
        <v>18</v>
      </c>
      <c r="C20" s="2" t="s">
        <v>0</v>
      </c>
      <c r="D20" s="37"/>
      <c r="E20" s="37"/>
      <c r="F20" s="37"/>
      <c r="G20" s="37"/>
      <c r="H20" s="37"/>
      <c r="I20" s="37"/>
      <c r="J20" s="37"/>
      <c r="K20" s="37">
        <v>0</v>
      </c>
    </row>
    <row r="21" spans="2:11" x14ac:dyDescent="0.2">
      <c r="B21" s="2" t="s">
        <v>20</v>
      </c>
      <c r="C21" s="52" t="s">
        <v>54</v>
      </c>
      <c r="D21" s="37"/>
      <c r="E21" s="37"/>
      <c r="F21" s="37"/>
      <c r="G21" s="37"/>
      <c r="H21" s="37"/>
      <c r="I21" s="37"/>
      <c r="J21" s="37"/>
      <c r="K21" s="37">
        <v>0</v>
      </c>
    </row>
    <row r="22" spans="2:11" ht="15" x14ac:dyDescent="0.2">
      <c r="B22" s="2" t="s">
        <v>21</v>
      </c>
      <c r="C22" s="127" t="s">
        <v>158</v>
      </c>
      <c r="D22" s="37">
        <v>398843.11094610376</v>
      </c>
      <c r="E22" s="37">
        <v>652496.16669414425</v>
      </c>
      <c r="F22" s="37">
        <v>907500.95037589897</v>
      </c>
      <c r="G22" s="37">
        <v>81247.332445471548</v>
      </c>
      <c r="H22" s="37">
        <v>129375.45553740585</v>
      </c>
      <c r="I22" s="37">
        <v>24247.915213800108</v>
      </c>
      <c r="J22" s="37">
        <v>345285.2605900229</v>
      </c>
      <c r="K22" s="37">
        <v>2538996.1918028472</v>
      </c>
    </row>
    <row r="23" spans="2:11" x14ac:dyDescent="0.2">
      <c r="B23" s="2" t="s">
        <v>25</v>
      </c>
      <c r="C23" s="52" t="s">
        <v>55</v>
      </c>
      <c r="D23" s="37">
        <v>2891.310403641934</v>
      </c>
      <c r="E23" s="37">
        <v>4730.1028984156028</v>
      </c>
      <c r="F23" s="37">
        <v>6578.6943966830759</v>
      </c>
      <c r="G23" s="37">
        <v>588.98160986285825</v>
      </c>
      <c r="H23" s="37">
        <v>937.87404196073464</v>
      </c>
      <c r="I23" s="37">
        <v>175.77901585909959</v>
      </c>
      <c r="J23" s="37">
        <v>2503.056562265795</v>
      </c>
      <c r="K23" s="37">
        <v>18405.798928689099</v>
      </c>
    </row>
    <row r="24" spans="2:11" x14ac:dyDescent="0.2">
      <c r="B24" s="2" t="s">
        <v>22</v>
      </c>
      <c r="C24" s="52" t="s">
        <v>5</v>
      </c>
      <c r="D24" s="37"/>
      <c r="E24" s="37"/>
      <c r="F24" s="37"/>
      <c r="G24" s="37"/>
      <c r="H24" s="37"/>
      <c r="I24" s="37"/>
      <c r="J24" s="37"/>
      <c r="K24" s="37">
        <v>0</v>
      </c>
    </row>
    <row r="25" spans="2:11" ht="13.5" thickBot="1" x14ac:dyDescent="0.25">
      <c r="B25" s="76" t="s">
        <v>19</v>
      </c>
      <c r="C25" s="76" t="s">
        <v>3</v>
      </c>
      <c r="D25" s="73"/>
      <c r="E25" s="73"/>
      <c r="F25" s="73"/>
      <c r="G25" s="73"/>
      <c r="H25" s="73"/>
      <c r="I25" s="73"/>
      <c r="J25" s="73"/>
      <c r="K25" s="73">
        <v>0</v>
      </c>
    </row>
    <row r="26" spans="2:11" ht="26.25" thickTop="1" x14ac:dyDescent="0.2">
      <c r="B26" s="70" t="s">
        <v>23</v>
      </c>
      <c r="C26" s="75" t="s">
        <v>84</v>
      </c>
      <c r="D26" s="71">
        <v>21830549.755811945</v>
      </c>
      <c r="E26" s="71">
        <v>35714168.407481767</v>
      </c>
      <c r="F26" s="71">
        <v>49671773.454060763</v>
      </c>
      <c r="G26" s="71">
        <v>4447046.682768303</v>
      </c>
      <c r="H26" s="71">
        <v>7081324.0639671767</v>
      </c>
      <c r="I26" s="71">
        <v>1327201.8621404844</v>
      </c>
      <c r="J26" s="71">
        <v>18899077.994298313</v>
      </c>
      <c r="K26" s="71">
        <v>138971142.22052875</v>
      </c>
    </row>
    <row r="28" spans="2:11" x14ac:dyDescent="0.2">
      <c r="D28" s="39" t="s">
        <v>66</v>
      </c>
      <c r="E28" s="39"/>
      <c r="F28" s="39"/>
      <c r="G28" s="39"/>
      <c r="H28" s="39"/>
      <c r="I28" s="39"/>
      <c r="J28" s="39"/>
      <c r="K28" s="57"/>
    </row>
    <row r="29" spans="2:11" x14ac:dyDescent="0.2">
      <c r="B29" s="39" t="s">
        <v>9</v>
      </c>
      <c r="C29" s="61" t="s">
        <v>82</v>
      </c>
      <c r="D29" s="59" t="s">
        <v>58</v>
      </c>
      <c r="E29" s="59" t="s">
        <v>59</v>
      </c>
      <c r="F29" s="59" t="s">
        <v>37</v>
      </c>
      <c r="G29" s="59" t="s">
        <v>60</v>
      </c>
      <c r="H29" s="59" t="s">
        <v>61</v>
      </c>
      <c r="I29" s="59" t="s">
        <v>62</v>
      </c>
      <c r="J29" s="59" t="s">
        <v>63</v>
      </c>
      <c r="K29" s="39" t="s">
        <v>38</v>
      </c>
    </row>
    <row r="30" spans="2:11" x14ac:dyDescent="0.2">
      <c r="B30" s="9" t="s">
        <v>24</v>
      </c>
      <c r="C30" s="9" t="s">
        <v>162</v>
      </c>
      <c r="D30" s="65">
        <v>288552</v>
      </c>
      <c r="E30" s="65">
        <v>811623</v>
      </c>
      <c r="F30" s="65">
        <v>435436</v>
      </c>
      <c r="G30" s="65">
        <v>105925</v>
      </c>
      <c r="H30" s="65">
        <v>29122</v>
      </c>
      <c r="I30" s="65">
        <v>47615</v>
      </c>
      <c r="J30" s="65">
        <v>102044</v>
      </c>
      <c r="K30" s="67">
        <v>1820317</v>
      </c>
    </row>
    <row r="31" spans="2:11" ht="13.5" thickBot="1" x14ac:dyDescent="0.25">
      <c r="B31" s="11" t="s">
        <v>161</v>
      </c>
      <c r="C31" s="11" t="s">
        <v>163</v>
      </c>
      <c r="D31" s="132">
        <v>308512</v>
      </c>
      <c r="E31" s="132">
        <v>869818</v>
      </c>
      <c r="F31" s="132">
        <v>490584</v>
      </c>
      <c r="G31" s="132">
        <v>117804</v>
      </c>
      <c r="H31" s="132">
        <v>28895</v>
      </c>
      <c r="I31" s="132">
        <v>46652</v>
      </c>
      <c r="J31" s="132">
        <v>103193</v>
      </c>
      <c r="K31" s="133">
        <v>1965458</v>
      </c>
    </row>
    <row r="32" spans="2:11" ht="13.5" thickTop="1" x14ac:dyDescent="0.2">
      <c r="B32" s="70" t="s">
        <v>164</v>
      </c>
      <c r="C32" s="75" t="s">
        <v>165</v>
      </c>
      <c r="D32" s="108">
        <v>597064</v>
      </c>
      <c r="E32" s="108">
        <v>1681441</v>
      </c>
      <c r="F32" s="108">
        <v>926020</v>
      </c>
      <c r="G32" s="108">
        <v>223729</v>
      </c>
      <c r="H32" s="108">
        <v>58017</v>
      </c>
      <c r="I32" s="108">
        <v>94267</v>
      </c>
      <c r="J32" s="108">
        <v>205237</v>
      </c>
      <c r="K32" s="108">
        <v>3785775</v>
      </c>
    </row>
    <row r="35" spans="2:11" ht="12.75" customHeight="1" x14ac:dyDescent="0.2">
      <c r="B35" s="159" t="s">
        <v>159</v>
      </c>
      <c r="C35" s="160"/>
      <c r="D35" s="160"/>
      <c r="E35" s="160"/>
      <c r="F35" s="160"/>
      <c r="G35" s="160"/>
      <c r="H35" s="160"/>
      <c r="I35" s="160"/>
      <c r="J35" s="160"/>
      <c r="K35" s="160"/>
    </row>
    <row r="36" spans="2:11" x14ac:dyDescent="0.2">
      <c r="B36" s="161"/>
      <c r="C36" s="162"/>
      <c r="D36" s="162"/>
      <c r="E36" s="162"/>
      <c r="F36" s="162"/>
      <c r="G36" s="162"/>
      <c r="H36" s="162"/>
      <c r="I36" s="162"/>
      <c r="J36" s="162"/>
      <c r="K36" s="163"/>
    </row>
    <row r="37" spans="2:11" x14ac:dyDescent="0.2">
      <c r="B37" s="164"/>
      <c r="C37" s="165"/>
      <c r="D37" s="165"/>
      <c r="E37" s="165"/>
      <c r="F37" s="165"/>
      <c r="G37" s="165"/>
      <c r="H37" s="165"/>
      <c r="I37" s="165"/>
      <c r="J37" s="165"/>
      <c r="K37" s="166"/>
    </row>
    <row r="38" spans="2:11" x14ac:dyDescent="0.2">
      <c r="B38" s="164"/>
      <c r="C38" s="165"/>
      <c r="D38" s="165"/>
      <c r="E38" s="165"/>
      <c r="F38" s="165"/>
      <c r="G38" s="165"/>
      <c r="H38" s="165"/>
      <c r="I38" s="165"/>
      <c r="J38" s="165"/>
      <c r="K38" s="166"/>
    </row>
    <row r="39" spans="2:11" x14ac:dyDescent="0.2">
      <c r="B39" s="164"/>
      <c r="C39" s="165"/>
      <c r="D39" s="165"/>
      <c r="E39" s="165"/>
      <c r="F39" s="165"/>
      <c r="G39" s="165"/>
      <c r="H39" s="165"/>
      <c r="I39" s="165"/>
      <c r="J39" s="165"/>
      <c r="K39" s="166"/>
    </row>
    <row r="40" spans="2:11" x14ac:dyDescent="0.2">
      <c r="B40" s="164"/>
      <c r="C40" s="165"/>
      <c r="D40" s="165"/>
      <c r="E40" s="165"/>
      <c r="F40" s="165"/>
      <c r="G40" s="165"/>
      <c r="H40" s="165"/>
      <c r="I40" s="165"/>
      <c r="J40" s="165"/>
      <c r="K40" s="166"/>
    </row>
    <row r="41" spans="2:11" x14ac:dyDescent="0.2">
      <c r="B41" s="167"/>
      <c r="C41" s="168"/>
      <c r="D41" s="168"/>
      <c r="E41" s="168"/>
      <c r="F41" s="168"/>
      <c r="G41" s="168"/>
      <c r="H41" s="168"/>
      <c r="I41" s="168"/>
      <c r="J41" s="168"/>
      <c r="K41" s="169"/>
    </row>
    <row r="43" spans="2:11" x14ac:dyDescent="0.2">
      <c r="B43" s="160" t="s">
        <v>69</v>
      </c>
      <c r="C43" s="160"/>
      <c r="D43" s="160"/>
      <c r="E43" s="160"/>
      <c r="F43" s="160"/>
      <c r="G43" s="160"/>
      <c r="H43" s="160"/>
      <c r="I43" s="160"/>
      <c r="J43" s="160"/>
      <c r="K43" s="160"/>
    </row>
    <row r="44" spans="2:11" x14ac:dyDescent="0.2">
      <c r="B44" s="161"/>
      <c r="C44" s="162"/>
      <c r="D44" s="162"/>
      <c r="E44" s="162"/>
      <c r="F44" s="162"/>
      <c r="G44" s="162"/>
      <c r="H44" s="162"/>
      <c r="I44" s="162"/>
      <c r="J44" s="162"/>
      <c r="K44" s="163"/>
    </row>
    <row r="45" spans="2:11" x14ac:dyDescent="0.2">
      <c r="B45" s="164"/>
      <c r="C45" s="165"/>
      <c r="D45" s="165"/>
      <c r="E45" s="165"/>
      <c r="F45" s="165"/>
      <c r="G45" s="165"/>
      <c r="H45" s="165"/>
      <c r="I45" s="165"/>
      <c r="J45" s="165"/>
      <c r="K45" s="166"/>
    </row>
    <row r="46" spans="2:11" x14ac:dyDescent="0.2">
      <c r="B46" s="164"/>
      <c r="C46" s="165"/>
      <c r="D46" s="165"/>
      <c r="E46" s="165"/>
      <c r="F46" s="165"/>
      <c r="G46" s="165"/>
      <c r="H46" s="165"/>
      <c r="I46" s="165"/>
      <c r="J46" s="165"/>
      <c r="K46" s="166"/>
    </row>
    <row r="47" spans="2:11" x14ac:dyDescent="0.2">
      <c r="B47" s="164"/>
      <c r="C47" s="165"/>
      <c r="D47" s="165"/>
      <c r="E47" s="165"/>
      <c r="F47" s="165"/>
      <c r="G47" s="165"/>
      <c r="H47" s="165"/>
      <c r="I47" s="165"/>
      <c r="J47" s="165"/>
      <c r="K47" s="166"/>
    </row>
    <row r="48" spans="2:11" x14ac:dyDescent="0.2">
      <c r="B48" s="164"/>
      <c r="C48" s="165"/>
      <c r="D48" s="165"/>
      <c r="E48" s="165"/>
      <c r="F48" s="165"/>
      <c r="G48" s="165"/>
      <c r="H48" s="165"/>
      <c r="I48" s="165"/>
      <c r="J48" s="165"/>
      <c r="K48" s="166"/>
    </row>
    <row r="49" spans="2:11" x14ac:dyDescent="0.2">
      <c r="B49" s="167"/>
      <c r="C49" s="168"/>
      <c r="D49" s="168"/>
      <c r="E49" s="168"/>
      <c r="F49" s="168"/>
      <c r="G49" s="168"/>
      <c r="H49" s="168"/>
      <c r="I49" s="168"/>
      <c r="J49" s="168"/>
      <c r="K49" s="169"/>
    </row>
    <row r="51" spans="2:11" x14ac:dyDescent="0.2">
      <c r="B51" s="160" t="s">
        <v>67</v>
      </c>
      <c r="C51" s="160"/>
      <c r="D51" s="160"/>
      <c r="E51" s="160"/>
      <c r="F51" s="160"/>
      <c r="G51" s="160"/>
      <c r="H51" s="160"/>
      <c r="I51" s="160"/>
      <c r="J51" s="160"/>
      <c r="K51" s="160"/>
    </row>
    <row r="52" spans="2:11" x14ac:dyDescent="0.2">
      <c r="B52" s="161"/>
      <c r="C52" s="162"/>
      <c r="D52" s="162"/>
      <c r="E52" s="162"/>
      <c r="F52" s="162"/>
      <c r="G52" s="162"/>
      <c r="H52" s="162"/>
      <c r="I52" s="162"/>
      <c r="J52" s="162"/>
      <c r="K52" s="163"/>
    </row>
    <row r="53" spans="2:11" x14ac:dyDescent="0.2">
      <c r="B53" s="164"/>
      <c r="C53" s="165"/>
      <c r="D53" s="165"/>
      <c r="E53" s="165"/>
      <c r="F53" s="165"/>
      <c r="G53" s="165"/>
      <c r="H53" s="165"/>
      <c r="I53" s="165"/>
      <c r="J53" s="165"/>
      <c r="K53" s="166"/>
    </row>
    <row r="54" spans="2:11" x14ac:dyDescent="0.2">
      <c r="B54" s="164"/>
      <c r="C54" s="165"/>
      <c r="D54" s="165"/>
      <c r="E54" s="165"/>
      <c r="F54" s="165"/>
      <c r="G54" s="165"/>
      <c r="H54" s="165"/>
      <c r="I54" s="165"/>
      <c r="J54" s="165"/>
      <c r="K54" s="166"/>
    </row>
    <row r="55" spans="2:11" x14ac:dyDescent="0.2">
      <c r="B55" s="164"/>
      <c r="C55" s="165"/>
      <c r="D55" s="165"/>
      <c r="E55" s="165"/>
      <c r="F55" s="165"/>
      <c r="G55" s="165"/>
      <c r="H55" s="165"/>
      <c r="I55" s="165"/>
      <c r="J55" s="165"/>
      <c r="K55" s="166"/>
    </row>
    <row r="56" spans="2:11" x14ac:dyDescent="0.2">
      <c r="B56" s="164"/>
      <c r="C56" s="165"/>
      <c r="D56" s="165"/>
      <c r="E56" s="165"/>
      <c r="F56" s="165"/>
      <c r="G56" s="165"/>
      <c r="H56" s="165"/>
      <c r="I56" s="165"/>
      <c r="J56" s="165"/>
      <c r="K56" s="166"/>
    </row>
    <row r="57" spans="2:11" x14ac:dyDescent="0.2">
      <c r="B57" s="167"/>
      <c r="C57" s="168"/>
      <c r="D57" s="168"/>
      <c r="E57" s="168"/>
      <c r="F57" s="168"/>
      <c r="G57" s="168"/>
      <c r="H57" s="168"/>
      <c r="I57" s="168"/>
      <c r="J57" s="168"/>
      <c r="K57" s="169"/>
    </row>
    <row r="59" spans="2:11" x14ac:dyDescent="0.2">
      <c r="B59" s="160" t="s">
        <v>68</v>
      </c>
      <c r="C59" s="160"/>
      <c r="D59" s="160"/>
      <c r="E59" s="160"/>
      <c r="F59" s="160"/>
      <c r="G59" s="160"/>
      <c r="H59" s="160"/>
      <c r="I59" s="160"/>
      <c r="J59" s="160"/>
      <c r="K59" s="160"/>
    </row>
    <row r="60" spans="2:11" x14ac:dyDescent="0.2">
      <c r="B60" s="161"/>
      <c r="C60" s="162"/>
      <c r="D60" s="162"/>
      <c r="E60" s="162"/>
      <c r="F60" s="162"/>
      <c r="G60" s="162"/>
      <c r="H60" s="162"/>
      <c r="I60" s="162"/>
      <c r="J60" s="162"/>
      <c r="K60" s="163"/>
    </row>
    <row r="61" spans="2:11" x14ac:dyDescent="0.2">
      <c r="B61" s="164"/>
      <c r="C61" s="165"/>
      <c r="D61" s="165"/>
      <c r="E61" s="165"/>
      <c r="F61" s="165"/>
      <c r="G61" s="165"/>
      <c r="H61" s="165"/>
      <c r="I61" s="165"/>
      <c r="J61" s="165"/>
      <c r="K61" s="166"/>
    </row>
    <row r="62" spans="2:11" x14ac:dyDescent="0.2">
      <c r="B62" s="164"/>
      <c r="C62" s="165"/>
      <c r="D62" s="165"/>
      <c r="E62" s="165"/>
      <c r="F62" s="165"/>
      <c r="G62" s="165"/>
      <c r="H62" s="165"/>
      <c r="I62" s="165"/>
      <c r="J62" s="165"/>
      <c r="K62" s="166"/>
    </row>
    <row r="63" spans="2:11" x14ac:dyDescent="0.2">
      <c r="B63" s="164"/>
      <c r="C63" s="165"/>
      <c r="D63" s="165"/>
      <c r="E63" s="165"/>
      <c r="F63" s="165"/>
      <c r="G63" s="165"/>
      <c r="H63" s="165"/>
      <c r="I63" s="165"/>
      <c r="J63" s="165"/>
      <c r="K63" s="166"/>
    </row>
    <row r="64" spans="2:11" x14ac:dyDescent="0.2">
      <c r="B64" s="164"/>
      <c r="C64" s="165"/>
      <c r="D64" s="165"/>
      <c r="E64" s="165"/>
      <c r="F64" s="165"/>
      <c r="G64" s="165"/>
      <c r="H64" s="165"/>
      <c r="I64" s="165"/>
      <c r="J64" s="165"/>
      <c r="K64" s="166"/>
    </row>
    <row r="65" spans="2:11" x14ac:dyDescent="0.2">
      <c r="B65" s="167"/>
      <c r="C65" s="168"/>
      <c r="D65" s="168"/>
      <c r="E65" s="168"/>
      <c r="F65" s="168"/>
      <c r="G65" s="168"/>
      <c r="H65" s="168"/>
      <c r="I65" s="168"/>
      <c r="J65" s="168"/>
      <c r="K65" s="169"/>
    </row>
  </sheetData>
  <protectedRanges>
    <protectedRange sqref="B36:G41 B44:G49 B52:G57 B60:G65" name="Range1"/>
  </protectedRanges>
  <mergeCells count="8">
    <mergeCell ref="B35:K35"/>
    <mergeCell ref="B36:K41"/>
    <mergeCell ref="B44:K49"/>
    <mergeCell ref="B52:K57"/>
    <mergeCell ref="B60:K65"/>
    <mergeCell ref="B43:K43"/>
    <mergeCell ref="B51:K51"/>
    <mergeCell ref="B59:K59"/>
  </mergeCells>
  <printOptions horizontalCentered="1"/>
  <pageMargins left="0.7" right="0.7" top="0.75" bottom="0.75" header="0.3" footer="0.3"/>
  <pageSetup scale="55" fitToWidth="3" orientation="landscape" r:id="rId1"/>
  <headerFooter>
    <oddHeader>&amp;L&amp;"-,Bold"State of Colorado
MLR/Risk Corridor Reporting Template&amp;R&amp;"-,Bold"CONFIDENTIAL</oddHeader>
    <oddFooter>&amp;L&amp;"-,Bold"&amp;A
Page &amp;P of &amp;N&amp;R&amp;G</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34AC83-EC3A-4B4F-9441-0509973DC080}">
  <dimension ref="B2:P60"/>
  <sheetViews>
    <sheetView topLeftCell="A22" zoomScaleNormal="100" zoomScaleSheetLayoutView="70" workbookViewId="0">
      <selection activeCell="N55" sqref="N55"/>
    </sheetView>
  </sheetViews>
  <sheetFormatPr defaultColWidth="8.85546875" defaultRowHeight="12.75" x14ac:dyDescent="0.2"/>
  <cols>
    <col min="1" max="1" width="2.28515625" style="8" customWidth="1"/>
    <col min="2" max="2" width="11" style="8" bestFit="1" customWidth="1"/>
    <col min="3" max="3" width="23.140625" style="8" bestFit="1" customWidth="1"/>
    <col min="4" max="5" width="15.28515625" style="8" customWidth="1"/>
    <col min="6" max="8" width="9.140625" style="8" customWidth="1"/>
    <col min="9" max="9" width="2.28515625" style="8" customWidth="1"/>
    <col min="10" max="10" width="11" style="8" bestFit="1" customWidth="1"/>
    <col min="11" max="11" width="18.140625" style="8" bestFit="1" customWidth="1"/>
    <col min="12" max="16" width="13" style="8" customWidth="1"/>
    <col min="17" max="17" width="2.28515625" style="8" customWidth="1"/>
    <col min="18" max="16384" width="8.85546875" style="8"/>
  </cols>
  <sheetData>
    <row r="2" spans="2:11" x14ac:dyDescent="0.2">
      <c r="B2" s="12" t="s">
        <v>133</v>
      </c>
      <c r="C2" s="13" t="str">
        <f>Overview!$C$11</f>
        <v>Colorado Access</v>
      </c>
    </row>
    <row r="3" spans="2:11" x14ac:dyDescent="0.2">
      <c r="B3" s="12" t="s">
        <v>142</v>
      </c>
      <c r="C3" s="13">
        <f>Overview!C12</f>
        <v>3</v>
      </c>
    </row>
    <row r="4" spans="2:11" x14ac:dyDescent="0.2">
      <c r="B4" s="12" t="s">
        <v>27</v>
      </c>
      <c r="C4" s="14" t="s">
        <v>140</v>
      </c>
    </row>
    <row r="5" spans="2:11" x14ac:dyDescent="0.2">
      <c r="B5" s="12" t="s">
        <v>28</v>
      </c>
      <c r="C5" s="13" t="str">
        <f>Overview!C13</f>
        <v>January 1, 2021 - June 30, 2021</v>
      </c>
    </row>
    <row r="6" spans="2:11" x14ac:dyDescent="0.2">
      <c r="B6" s="12"/>
      <c r="C6" s="13"/>
    </row>
    <row r="7" spans="2:11" ht="15" x14ac:dyDescent="0.25">
      <c r="B7" s="105" t="s">
        <v>145</v>
      </c>
    </row>
    <row r="8" spans="2:11" x14ac:dyDescent="0.2">
      <c r="B8" s="12"/>
    </row>
    <row r="9" spans="2:11" x14ac:dyDescent="0.2">
      <c r="B9" s="12"/>
      <c r="C9" s="86" t="s">
        <v>109</v>
      </c>
    </row>
    <row r="10" spans="2:11" x14ac:dyDescent="0.2">
      <c r="B10" s="12"/>
      <c r="C10" s="79">
        <v>100495.28</v>
      </c>
    </row>
    <row r="11" spans="2:11" x14ac:dyDescent="0.2">
      <c r="B11" s="12"/>
      <c r="C11" s="13"/>
    </row>
    <row r="12" spans="2:11" ht="15" x14ac:dyDescent="0.25">
      <c r="B12" s="105" t="s">
        <v>146</v>
      </c>
      <c r="C12" s="13"/>
    </row>
    <row r="13" spans="2:11" x14ac:dyDescent="0.2">
      <c r="B13" s="12"/>
      <c r="C13" s="13"/>
    </row>
    <row r="14" spans="2:11" x14ac:dyDescent="0.2">
      <c r="B14" s="12"/>
      <c r="C14" s="86" t="s">
        <v>143</v>
      </c>
    </row>
    <row r="15" spans="2:11" x14ac:dyDescent="0.2">
      <c r="B15" s="12"/>
      <c r="C15" s="79"/>
    </row>
    <row r="16" spans="2:11" x14ac:dyDescent="0.2">
      <c r="B16" s="12"/>
      <c r="C16" s="13"/>
      <c r="J16" s="12"/>
      <c r="K16" s="13"/>
    </row>
    <row r="17" spans="2:16" x14ac:dyDescent="0.2">
      <c r="C17" s="58"/>
      <c r="D17" s="39" t="s">
        <v>86</v>
      </c>
      <c r="E17" s="39"/>
      <c r="F17" s="39"/>
      <c r="G17" s="39"/>
      <c r="H17" s="39"/>
      <c r="K17" s="58"/>
      <c r="L17" s="39" t="s">
        <v>139</v>
      </c>
      <c r="M17" s="39"/>
      <c r="N17" s="39"/>
      <c r="O17" s="39"/>
      <c r="P17" s="39"/>
    </row>
    <row r="18" spans="2:16" x14ac:dyDescent="0.2">
      <c r="B18" s="39" t="s">
        <v>90</v>
      </c>
      <c r="C18" s="59" t="s">
        <v>73</v>
      </c>
      <c r="D18" s="61" t="s">
        <v>87</v>
      </c>
      <c r="E18" s="61" t="s">
        <v>88</v>
      </c>
      <c r="F18" s="61" t="s">
        <v>89</v>
      </c>
      <c r="G18" s="59" t="s">
        <v>71</v>
      </c>
      <c r="H18" s="59" t="s">
        <v>72</v>
      </c>
      <c r="J18" s="39" t="str">
        <f>B18</f>
        <v>JAN'21</v>
      </c>
      <c r="K18" s="59" t="s">
        <v>73</v>
      </c>
      <c r="L18" s="61" t="s">
        <v>87</v>
      </c>
      <c r="M18" s="61" t="s">
        <v>88</v>
      </c>
      <c r="N18" s="61" t="s">
        <v>89</v>
      </c>
      <c r="O18" s="59" t="s">
        <v>71</v>
      </c>
      <c r="P18" s="59" t="s">
        <v>72</v>
      </c>
    </row>
    <row r="19" spans="2:16" ht="15" x14ac:dyDescent="0.25">
      <c r="B19"/>
      <c r="C19" s="9" t="s">
        <v>74</v>
      </c>
      <c r="D19" s="66">
        <v>0</v>
      </c>
      <c r="E19" s="66">
        <v>0</v>
      </c>
      <c r="F19" s="66">
        <v>19.009999999999998</v>
      </c>
      <c r="G19" s="66">
        <v>450.88</v>
      </c>
      <c r="H19" s="66">
        <v>28.439999999999998</v>
      </c>
      <c r="J19"/>
      <c r="K19" s="9" t="s">
        <v>74</v>
      </c>
      <c r="L19" s="79">
        <v>0</v>
      </c>
      <c r="M19" s="79">
        <v>0</v>
      </c>
      <c r="N19" s="79">
        <v>9007.83</v>
      </c>
      <c r="O19" s="79">
        <v>169888.38</v>
      </c>
      <c r="P19" s="79">
        <v>20271.91</v>
      </c>
    </row>
    <row r="20" spans="2:16" ht="15" x14ac:dyDescent="0.25">
      <c r="B20"/>
      <c r="C20" s="9" t="s">
        <v>75</v>
      </c>
      <c r="D20" s="66">
        <v>113.58</v>
      </c>
      <c r="E20" s="66">
        <v>201.03</v>
      </c>
      <c r="F20" s="66">
        <v>0</v>
      </c>
      <c r="G20" s="66">
        <v>0</v>
      </c>
      <c r="H20" s="66">
        <v>0</v>
      </c>
      <c r="J20"/>
      <c r="K20" s="9" t="s">
        <v>75</v>
      </c>
      <c r="L20" s="79">
        <v>16909.75</v>
      </c>
      <c r="M20" s="79">
        <v>51073.440000000002</v>
      </c>
      <c r="N20" s="79">
        <v>0</v>
      </c>
      <c r="O20" s="79">
        <v>0</v>
      </c>
      <c r="P20" s="79">
        <v>0</v>
      </c>
    </row>
    <row r="21" spans="2:16" ht="15.75" thickBot="1" x14ac:dyDescent="0.3">
      <c r="B21"/>
      <c r="C21" s="11" t="s">
        <v>76</v>
      </c>
      <c r="D21" s="77">
        <v>0</v>
      </c>
      <c r="E21" s="77">
        <v>0</v>
      </c>
      <c r="F21" s="77">
        <v>0</v>
      </c>
      <c r="G21" s="77">
        <v>0</v>
      </c>
      <c r="H21" s="77">
        <v>101.15</v>
      </c>
      <c r="J21"/>
      <c r="K21" s="11" t="s">
        <v>76</v>
      </c>
      <c r="L21" s="80">
        <v>0</v>
      </c>
      <c r="M21" s="80">
        <v>0</v>
      </c>
      <c r="N21" s="80">
        <v>0</v>
      </c>
      <c r="O21" s="80">
        <v>0</v>
      </c>
      <c r="P21" s="80">
        <v>91177.209999999992</v>
      </c>
    </row>
    <row r="22" spans="2:16" ht="15.75" thickTop="1" x14ac:dyDescent="0.25">
      <c r="B22"/>
      <c r="C22" s="74" t="s">
        <v>38</v>
      </c>
      <c r="D22" s="78">
        <f>SUM(D19:D21)</f>
        <v>113.58</v>
      </c>
      <c r="E22" s="78">
        <f t="shared" ref="E22:H22" si="0">SUM(E19:E21)</f>
        <v>201.03</v>
      </c>
      <c r="F22" s="78">
        <f t="shared" si="0"/>
        <v>19.009999999999998</v>
      </c>
      <c r="G22" s="78">
        <f t="shared" si="0"/>
        <v>450.88</v>
      </c>
      <c r="H22" s="78">
        <f t="shared" si="0"/>
        <v>129.59</v>
      </c>
      <c r="J22"/>
      <c r="K22" s="74" t="s">
        <v>38</v>
      </c>
      <c r="L22" s="81">
        <f>SUM(L19:L21)</f>
        <v>16909.75</v>
      </c>
      <c r="M22" s="81">
        <f t="shared" ref="M22" si="1">SUM(M19:M21)</f>
        <v>51073.440000000002</v>
      </c>
      <c r="N22" s="81">
        <f t="shared" ref="N22" si="2">SUM(N19:N21)</f>
        <v>9007.83</v>
      </c>
      <c r="O22" s="81">
        <f t="shared" ref="O22" si="3">SUM(O19:O21)</f>
        <v>169888.38</v>
      </c>
      <c r="P22" s="81">
        <f t="shared" ref="P22" si="4">SUM(P19:P21)</f>
        <v>111449.12</v>
      </c>
    </row>
    <row r="23" spans="2:16" ht="15" x14ac:dyDescent="0.25">
      <c r="B23"/>
      <c r="C23"/>
      <c r="D23"/>
      <c r="E23"/>
      <c r="F23"/>
      <c r="G23"/>
      <c r="H23"/>
      <c r="J23"/>
      <c r="K23"/>
    </row>
    <row r="24" spans="2:16" x14ac:dyDescent="0.2">
      <c r="C24" s="58"/>
      <c r="D24" s="39" t="s">
        <v>86</v>
      </c>
      <c r="E24" s="39"/>
      <c r="F24" s="39"/>
      <c r="G24" s="39"/>
      <c r="H24" s="39"/>
      <c r="K24" s="58"/>
      <c r="L24" s="39" t="s">
        <v>139</v>
      </c>
      <c r="M24" s="39"/>
      <c r="N24" s="39"/>
      <c r="O24" s="39"/>
      <c r="P24" s="39"/>
    </row>
    <row r="25" spans="2:16" x14ac:dyDescent="0.2">
      <c r="B25" s="39" t="s">
        <v>91</v>
      </c>
      <c r="C25" s="59" t="s">
        <v>73</v>
      </c>
      <c r="D25" s="61" t="s">
        <v>87</v>
      </c>
      <c r="E25" s="61" t="s">
        <v>88</v>
      </c>
      <c r="F25" s="61" t="s">
        <v>89</v>
      </c>
      <c r="G25" s="59" t="s">
        <v>71</v>
      </c>
      <c r="H25" s="59" t="s">
        <v>72</v>
      </c>
      <c r="J25" s="39" t="str">
        <f>B25</f>
        <v>FEB'21</v>
      </c>
      <c r="K25" s="59" t="s">
        <v>73</v>
      </c>
      <c r="L25" s="61" t="s">
        <v>87</v>
      </c>
      <c r="M25" s="61" t="s">
        <v>88</v>
      </c>
      <c r="N25" s="61" t="s">
        <v>89</v>
      </c>
      <c r="O25" s="59" t="s">
        <v>71</v>
      </c>
      <c r="P25" s="59" t="s">
        <v>72</v>
      </c>
    </row>
    <row r="26" spans="2:16" ht="12.75" customHeight="1" x14ac:dyDescent="0.25">
      <c r="B26"/>
      <c r="C26" s="9" t="s">
        <v>74</v>
      </c>
      <c r="D26" s="66">
        <v>0</v>
      </c>
      <c r="E26" s="66">
        <v>0</v>
      </c>
      <c r="F26" s="66">
        <v>31</v>
      </c>
      <c r="G26" s="66">
        <v>480.16</v>
      </c>
      <c r="H26" s="66">
        <v>41</v>
      </c>
      <c r="J26"/>
      <c r="K26" s="9" t="s">
        <v>74</v>
      </c>
      <c r="L26" s="79">
        <v>0</v>
      </c>
      <c r="M26" s="79">
        <v>0</v>
      </c>
      <c r="N26" s="79">
        <v>20150</v>
      </c>
      <c r="O26" s="79">
        <v>183624.33000000002</v>
      </c>
      <c r="P26" s="79">
        <v>26074.41</v>
      </c>
    </row>
    <row r="27" spans="2:16" ht="15" x14ac:dyDescent="0.25">
      <c r="B27"/>
      <c r="C27" s="9" t="s">
        <v>75</v>
      </c>
      <c r="D27" s="66">
        <v>61.59</v>
      </c>
      <c r="E27" s="66">
        <v>166.09</v>
      </c>
      <c r="F27" s="66">
        <v>0</v>
      </c>
      <c r="G27" s="66">
        <v>0</v>
      </c>
      <c r="H27" s="66">
        <v>0</v>
      </c>
      <c r="J27"/>
      <c r="K27" s="9" t="s">
        <v>75</v>
      </c>
      <c r="L27" s="79">
        <v>10636.4</v>
      </c>
      <c r="M27" s="79">
        <v>47549.09</v>
      </c>
      <c r="N27" s="79">
        <v>0</v>
      </c>
      <c r="O27" s="79">
        <v>0</v>
      </c>
      <c r="P27" s="79">
        <v>0</v>
      </c>
    </row>
    <row r="28" spans="2:16" ht="15.75" thickBot="1" x14ac:dyDescent="0.3">
      <c r="B28"/>
      <c r="C28" s="11" t="s">
        <v>76</v>
      </c>
      <c r="D28" s="77">
        <v>0</v>
      </c>
      <c r="E28" s="77">
        <v>0</v>
      </c>
      <c r="F28" s="77">
        <v>0</v>
      </c>
      <c r="G28" s="77">
        <v>0</v>
      </c>
      <c r="H28" s="77">
        <v>115.01</v>
      </c>
      <c r="J28"/>
      <c r="K28" s="11" t="s">
        <v>76</v>
      </c>
      <c r="L28" s="80">
        <v>0</v>
      </c>
      <c r="M28" s="80">
        <v>0</v>
      </c>
      <c r="N28" s="80">
        <v>0</v>
      </c>
      <c r="O28" s="80">
        <v>0</v>
      </c>
      <c r="P28" s="80">
        <v>97796.77</v>
      </c>
    </row>
    <row r="29" spans="2:16" ht="15.75" thickTop="1" x14ac:dyDescent="0.25">
      <c r="B29"/>
      <c r="C29" s="74" t="s">
        <v>38</v>
      </c>
      <c r="D29" s="78">
        <f>SUM(D26:D28)</f>
        <v>61.59</v>
      </c>
      <c r="E29" s="78">
        <f t="shared" ref="E29" si="5">SUM(E26:E28)</f>
        <v>166.09</v>
      </c>
      <c r="F29" s="78">
        <f t="shared" ref="F29" si="6">SUM(F26:F28)</f>
        <v>31</v>
      </c>
      <c r="G29" s="78">
        <f t="shared" ref="G29" si="7">SUM(G26:G28)</f>
        <v>480.16</v>
      </c>
      <c r="H29" s="78">
        <f t="shared" ref="H29" si="8">SUM(H26:H28)</f>
        <v>156.01</v>
      </c>
      <c r="J29"/>
      <c r="K29" s="74" t="s">
        <v>38</v>
      </c>
      <c r="L29" s="81">
        <f>SUM(L26:L28)</f>
        <v>10636.4</v>
      </c>
      <c r="M29" s="81">
        <f t="shared" ref="M29" si="9">SUM(M26:M28)</f>
        <v>47549.09</v>
      </c>
      <c r="N29" s="81">
        <f t="shared" ref="N29" si="10">SUM(N26:N28)</f>
        <v>20150</v>
      </c>
      <c r="O29" s="81">
        <f t="shared" ref="O29" si="11">SUM(O26:O28)</f>
        <v>183624.33000000002</v>
      </c>
      <c r="P29" s="81">
        <f t="shared" ref="P29" si="12">SUM(P26:P28)</f>
        <v>123871.18000000001</v>
      </c>
    </row>
    <row r="30" spans="2:16" ht="15" x14ac:dyDescent="0.25">
      <c r="B30"/>
      <c r="C30"/>
      <c r="D30"/>
      <c r="E30"/>
      <c r="F30"/>
      <c r="G30"/>
      <c r="H30"/>
      <c r="J30"/>
      <c r="K30"/>
      <c r="L30"/>
      <c r="M30"/>
    </row>
    <row r="31" spans="2:16" x14ac:dyDescent="0.2">
      <c r="C31" s="58"/>
      <c r="D31" s="39" t="s">
        <v>86</v>
      </c>
      <c r="E31" s="39"/>
      <c r="F31" s="39"/>
      <c r="G31" s="39"/>
      <c r="H31" s="39"/>
      <c r="K31" s="58"/>
      <c r="L31" s="39" t="s">
        <v>139</v>
      </c>
      <c r="M31" s="39"/>
      <c r="N31" s="39"/>
      <c r="O31" s="39"/>
      <c r="P31" s="39"/>
    </row>
    <row r="32" spans="2:16" x14ac:dyDescent="0.2">
      <c r="B32" s="39" t="s">
        <v>92</v>
      </c>
      <c r="C32" s="59" t="s">
        <v>73</v>
      </c>
      <c r="D32" s="61" t="s">
        <v>87</v>
      </c>
      <c r="E32" s="61" t="s">
        <v>88</v>
      </c>
      <c r="F32" s="61" t="s">
        <v>89</v>
      </c>
      <c r="G32" s="59" t="s">
        <v>71</v>
      </c>
      <c r="H32" s="59" t="s">
        <v>72</v>
      </c>
      <c r="J32" s="39" t="str">
        <f>B32</f>
        <v>MAR'21</v>
      </c>
      <c r="K32" s="59" t="s">
        <v>73</v>
      </c>
      <c r="L32" s="61" t="s">
        <v>87</v>
      </c>
      <c r="M32" s="61" t="s">
        <v>88</v>
      </c>
      <c r="N32" s="61" t="s">
        <v>89</v>
      </c>
      <c r="O32" s="59" t="s">
        <v>71</v>
      </c>
      <c r="P32" s="59" t="s">
        <v>72</v>
      </c>
    </row>
    <row r="33" spans="2:16" ht="15" x14ac:dyDescent="0.25">
      <c r="B33"/>
      <c r="C33" s="9" t="s">
        <v>74</v>
      </c>
      <c r="D33" s="66">
        <v>0</v>
      </c>
      <c r="E33" s="66">
        <v>0</v>
      </c>
      <c r="F33" s="66">
        <v>65</v>
      </c>
      <c r="G33" s="66">
        <v>411.01</v>
      </c>
      <c r="H33" s="66">
        <v>41</v>
      </c>
      <c r="J33"/>
      <c r="K33" s="9" t="s">
        <v>74</v>
      </c>
      <c r="L33" s="79">
        <v>0</v>
      </c>
      <c r="M33" s="79">
        <v>0</v>
      </c>
      <c r="N33" s="79">
        <v>42250</v>
      </c>
      <c r="O33" s="79">
        <v>163154.13</v>
      </c>
      <c r="P33" s="79">
        <v>51018.240000000005</v>
      </c>
    </row>
    <row r="34" spans="2:16" ht="15" x14ac:dyDescent="0.25">
      <c r="B34"/>
      <c r="C34" s="9" t="s">
        <v>75</v>
      </c>
      <c r="D34" s="66">
        <v>74.73</v>
      </c>
      <c r="E34" s="66">
        <v>334.37</v>
      </c>
      <c r="F34" s="66">
        <v>0</v>
      </c>
      <c r="G34" s="66">
        <v>0</v>
      </c>
      <c r="H34" s="66">
        <v>18.02</v>
      </c>
      <c r="J34"/>
      <c r="K34" s="9" t="s">
        <v>75</v>
      </c>
      <c r="L34" s="79">
        <v>12650.35</v>
      </c>
      <c r="M34" s="79">
        <v>70504.12</v>
      </c>
      <c r="N34" s="79">
        <v>0</v>
      </c>
      <c r="O34" s="79">
        <v>0</v>
      </c>
      <c r="P34" s="79">
        <v>0</v>
      </c>
    </row>
    <row r="35" spans="2:16" ht="15.75" thickBot="1" x14ac:dyDescent="0.3">
      <c r="B35"/>
      <c r="C35" s="11" t="s">
        <v>76</v>
      </c>
      <c r="D35" s="77">
        <v>0</v>
      </c>
      <c r="E35" s="77">
        <v>0</v>
      </c>
      <c r="F35" s="77">
        <v>0</v>
      </c>
      <c r="G35" s="77">
        <v>0</v>
      </c>
      <c r="H35" s="77">
        <v>112.43</v>
      </c>
      <c r="J35"/>
      <c r="K35" s="11" t="s">
        <v>76</v>
      </c>
      <c r="L35" s="80">
        <v>0</v>
      </c>
      <c r="M35" s="80">
        <v>0</v>
      </c>
      <c r="N35" s="80">
        <v>0</v>
      </c>
      <c r="O35" s="80">
        <v>0</v>
      </c>
      <c r="P35" s="80">
        <v>93465.279999999999</v>
      </c>
    </row>
    <row r="36" spans="2:16" ht="15.75" thickTop="1" x14ac:dyDescent="0.25">
      <c r="B36"/>
      <c r="C36" s="74" t="s">
        <v>38</v>
      </c>
      <c r="D36" s="78">
        <f>SUM(D33:D35)</f>
        <v>74.73</v>
      </c>
      <c r="E36" s="78">
        <f t="shared" ref="E36" si="13">SUM(E33:E35)</f>
        <v>334.37</v>
      </c>
      <c r="F36" s="78">
        <f t="shared" ref="F36" si="14">SUM(F33:F35)</f>
        <v>65</v>
      </c>
      <c r="G36" s="78">
        <f t="shared" ref="G36" si="15">SUM(G33:G35)</f>
        <v>411.01</v>
      </c>
      <c r="H36" s="78">
        <f t="shared" ref="H36" si="16">SUM(H33:H35)</f>
        <v>171.45</v>
      </c>
      <c r="J36"/>
      <c r="K36" s="74" t="s">
        <v>38</v>
      </c>
      <c r="L36" s="81">
        <f>SUM(L33:L35)</f>
        <v>12650.35</v>
      </c>
      <c r="M36" s="81">
        <f t="shared" ref="M36" si="17">SUM(M33:M35)</f>
        <v>70504.12</v>
      </c>
      <c r="N36" s="81">
        <f t="shared" ref="N36" si="18">SUM(N33:N35)</f>
        <v>42250</v>
      </c>
      <c r="O36" s="81">
        <f t="shared" ref="O36" si="19">SUM(O33:O35)</f>
        <v>163154.13</v>
      </c>
      <c r="P36" s="81">
        <f t="shared" ref="P36" si="20">SUM(P33:P35)</f>
        <v>144483.52000000002</v>
      </c>
    </row>
    <row r="37" spans="2:16" ht="15" x14ac:dyDescent="0.25">
      <c r="B37"/>
      <c r="C37"/>
      <c r="D37"/>
      <c r="E37"/>
      <c r="F37"/>
      <c r="G37"/>
      <c r="H37"/>
      <c r="J37"/>
      <c r="K37"/>
      <c r="L37"/>
      <c r="M37"/>
    </row>
    <row r="38" spans="2:16" x14ac:dyDescent="0.2">
      <c r="C38" s="58"/>
      <c r="D38" s="39" t="s">
        <v>86</v>
      </c>
      <c r="E38" s="39"/>
      <c r="F38" s="39"/>
      <c r="G38" s="39"/>
      <c r="H38" s="39"/>
      <c r="K38" s="58"/>
      <c r="L38" s="39" t="s">
        <v>139</v>
      </c>
      <c r="M38" s="39"/>
      <c r="N38" s="39"/>
      <c r="O38" s="39"/>
      <c r="P38" s="39"/>
    </row>
    <row r="39" spans="2:16" x14ac:dyDescent="0.2">
      <c r="B39" s="39" t="s">
        <v>93</v>
      </c>
      <c r="C39" s="59" t="s">
        <v>73</v>
      </c>
      <c r="D39" s="61" t="s">
        <v>87</v>
      </c>
      <c r="E39" s="61" t="s">
        <v>88</v>
      </c>
      <c r="F39" s="61" t="s">
        <v>89</v>
      </c>
      <c r="G39" s="59" t="s">
        <v>71</v>
      </c>
      <c r="H39" s="59" t="s">
        <v>72</v>
      </c>
      <c r="J39" s="39" t="str">
        <f>B39</f>
        <v>APR'21</v>
      </c>
      <c r="K39" s="59" t="s">
        <v>73</v>
      </c>
      <c r="L39" s="61" t="s">
        <v>87</v>
      </c>
      <c r="M39" s="61" t="s">
        <v>88</v>
      </c>
      <c r="N39" s="61" t="s">
        <v>89</v>
      </c>
      <c r="O39" s="59" t="s">
        <v>71</v>
      </c>
      <c r="P39" s="59" t="s">
        <v>72</v>
      </c>
    </row>
    <row r="40" spans="2:16" ht="15" x14ac:dyDescent="0.25">
      <c r="B40"/>
      <c r="C40" s="9" t="s">
        <v>74</v>
      </c>
      <c r="D40" s="66">
        <v>0</v>
      </c>
      <c r="E40" s="66">
        <v>0</v>
      </c>
      <c r="F40" s="66">
        <v>85.86</v>
      </c>
      <c r="G40" s="66">
        <v>411.3</v>
      </c>
      <c r="H40" s="66">
        <v>68.86</v>
      </c>
      <c r="J40"/>
      <c r="K40" s="9" t="s">
        <v>74</v>
      </c>
      <c r="L40" s="79">
        <v>0</v>
      </c>
      <c r="M40" s="79">
        <v>0</v>
      </c>
      <c r="N40" s="79">
        <v>46536.19</v>
      </c>
      <c r="O40" s="79">
        <v>161463.43</v>
      </c>
      <c r="P40" s="79">
        <v>62191.57</v>
      </c>
    </row>
    <row r="41" spans="2:16" ht="15" x14ac:dyDescent="0.25">
      <c r="B41"/>
      <c r="C41" s="9" t="s">
        <v>75</v>
      </c>
      <c r="D41" s="66">
        <v>87.91</v>
      </c>
      <c r="E41" s="66">
        <v>455.6</v>
      </c>
      <c r="F41" s="66">
        <v>0</v>
      </c>
      <c r="G41" s="66">
        <v>0</v>
      </c>
      <c r="H41" s="66">
        <v>0</v>
      </c>
      <c r="J41"/>
      <c r="K41" s="9" t="s">
        <v>75</v>
      </c>
      <c r="L41" s="79">
        <v>18643.39</v>
      </c>
      <c r="M41" s="79">
        <v>86652.800000000003</v>
      </c>
      <c r="N41" s="79">
        <v>0</v>
      </c>
      <c r="O41" s="79">
        <v>0</v>
      </c>
      <c r="P41" s="79">
        <v>0</v>
      </c>
    </row>
    <row r="42" spans="2:16" ht="15.75" thickBot="1" x14ac:dyDescent="0.3">
      <c r="B42"/>
      <c r="C42" s="11" t="s">
        <v>76</v>
      </c>
      <c r="D42" s="77">
        <v>0</v>
      </c>
      <c r="E42" s="77">
        <v>0</v>
      </c>
      <c r="F42" s="77">
        <v>0</v>
      </c>
      <c r="G42" s="77">
        <v>0</v>
      </c>
      <c r="H42" s="77">
        <v>106</v>
      </c>
      <c r="J42"/>
      <c r="K42" s="11" t="s">
        <v>76</v>
      </c>
      <c r="L42" s="80">
        <v>0</v>
      </c>
      <c r="M42" s="80">
        <v>0</v>
      </c>
      <c r="N42" s="80">
        <v>0</v>
      </c>
      <c r="O42" s="80">
        <v>0</v>
      </c>
      <c r="P42" s="80">
        <v>89968.41</v>
      </c>
    </row>
    <row r="43" spans="2:16" ht="15.75" thickTop="1" x14ac:dyDescent="0.25">
      <c r="B43"/>
      <c r="C43" s="74" t="s">
        <v>38</v>
      </c>
      <c r="D43" s="78">
        <f>SUM(D40:D42)</f>
        <v>87.91</v>
      </c>
      <c r="E43" s="78">
        <f t="shared" ref="E43" si="21">SUM(E40:E42)</f>
        <v>455.6</v>
      </c>
      <c r="F43" s="78">
        <f t="shared" ref="F43" si="22">SUM(F40:F42)</f>
        <v>85.86</v>
      </c>
      <c r="G43" s="78">
        <f t="shared" ref="G43" si="23">SUM(G40:G42)</f>
        <v>411.3</v>
      </c>
      <c r="H43" s="78">
        <f t="shared" ref="H43" si="24">SUM(H40:H42)</f>
        <v>174.86</v>
      </c>
      <c r="J43"/>
      <c r="K43" s="74" t="s">
        <v>38</v>
      </c>
      <c r="L43" s="81">
        <f>SUM(L40:L42)</f>
        <v>18643.39</v>
      </c>
      <c r="M43" s="81">
        <f t="shared" ref="M43" si="25">SUM(M40:M42)</f>
        <v>86652.800000000003</v>
      </c>
      <c r="N43" s="81">
        <f t="shared" ref="N43" si="26">SUM(N40:N42)</f>
        <v>46536.19</v>
      </c>
      <c r="O43" s="81">
        <f t="shared" ref="O43" si="27">SUM(O40:O42)</f>
        <v>161463.43</v>
      </c>
      <c r="P43" s="81">
        <f t="shared" ref="P43" si="28">SUM(P40:P42)</f>
        <v>152159.98000000001</v>
      </c>
    </row>
    <row r="44" spans="2:16" ht="15" x14ac:dyDescent="0.25">
      <c r="B44"/>
      <c r="C44"/>
      <c r="D44"/>
      <c r="E44"/>
      <c r="F44"/>
      <c r="G44"/>
      <c r="H44"/>
      <c r="J44"/>
      <c r="K44"/>
      <c r="L44"/>
      <c r="M44"/>
    </row>
    <row r="45" spans="2:16" x14ac:dyDescent="0.2">
      <c r="C45" s="58"/>
      <c r="D45" s="39" t="s">
        <v>86</v>
      </c>
      <c r="E45" s="39"/>
      <c r="F45" s="39"/>
      <c r="G45" s="39"/>
      <c r="H45" s="39"/>
      <c r="K45" s="58"/>
      <c r="L45" s="39" t="s">
        <v>139</v>
      </c>
      <c r="M45" s="39"/>
      <c r="N45" s="39"/>
      <c r="O45" s="39"/>
      <c r="P45" s="39"/>
    </row>
    <row r="46" spans="2:16" x14ac:dyDescent="0.2">
      <c r="B46" s="39" t="s">
        <v>94</v>
      </c>
      <c r="C46" s="59" t="s">
        <v>73</v>
      </c>
      <c r="D46" s="61" t="s">
        <v>87</v>
      </c>
      <c r="E46" s="61" t="s">
        <v>88</v>
      </c>
      <c r="F46" s="61" t="s">
        <v>89</v>
      </c>
      <c r="G46" s="59" t="s">
        <v>71</v>
      </c>
      <c r="H46" s="59" t="s">
        <v>72</v>
      </c>
      <c r="J46" s="39" t="str">
        <f>B46</f>
        <v>MAY'21</v>
      </c>
      <c r="K46" s="59" t="s">
        <v>73</v>
      </c>
      <c r="L46" s="61" t="s">
        <v>87</v>
      </c>
      <c r="M46" s="61" t="s">
        <v>88</v>
      </c>
      <c r="N46" s="61" t="s">
        <v>89</v>
      </c>
      <c r="O46" s="59" t="s">
        <v>71</v>
      </c>
      <c r="P46" s="59" t="s">
        <v>72</v>
      </c>
    </row>
    <row r="47" spans="2:16" ht="15" x14ac:dyDescent="0.25">
      <c r="B47"/>
      <c r="C47" s="9" t="s">
        <v>74</v>
      </c>
      <c r="D47" s="66">
        <v>0</v>
      </c>
      <c r="E47" s="66">
        <v>0</v>
      </c>
      <c r="F47" s="66">
        <v>79</v>
      </c>
      <c r="G47" s="66">
        <v>442.31</v>
      </c>
      <c r="H47" s="66">
        <v>62.57</v>
      </c>
      <c r="J47"/>
      <c r="K47" s="9" t="s">
        <v>74</v>
      </c>
      <c r="L47" s="79">
        <v>0</v>
      </c>
      <c r="M47" s="79">
        <v>0</v>
      </c>
      <c r="N47" s="79">
        <v>51350</v>
      </c>
      <c r="O47" s="79">
        <v>174107.51</v>
      </c>
      <c r="P47" s="79">
        <v>50345.310000000005</v>
      </c>
    </row>
    <row r="48" spans="2:16" ht="15" x14ac:dyDescent="0.25">
      <c r="B48"/>
      <c r="C48" s="9" t="s">
        <v>75</v>
      </c>
      <c r="D48" s="66">
        <v>102.06</v>
      </c>
      <c r="E48" s="66">
        <v>511.44</v>
      </c>
      <c r="F48" s="66">
        <v>0</v>
      </c>
      <c r="G48" s="66">
        <v>0</v>
      </c>
      <c r="H48" s="66">
        <v>0</v>
      </c>
      <c r="J48"/>
      <c r="K48" s="9" t="s">
        <v>75</v>
      </c>
      <c r="L48" s="79">
        <v>22245.7</v>
      </c>
      <c r="M48" s="79">
        <v>94745.39</v>
      </c>
      <c r="N48" s="79">
        <v>0</v>
      </c>
      <c r="O48" s="79">
        <v>0</v>
      </c>
      <c r="P48" s="79">
        <v>0</v>
      </c>
    </row>
    <row r="49" spans="2:16" ht="15.75" thickBot="1" x14ac:dyDescent="0.3">
      <c r="B49"/>
      <c r="C49" s="11" t="s">
        <v>76</v>
      </c>
      <c r="D49" s="77">
        <v>0</v>
      </c>
      <c r="E49" s="77">
        <v>0</v>
      </c>
      <c r="F49" s="77">
        <v>0</v>
      </c>
      <c r="G49" s="77">
        <v>0</v>
      </c>
      <c r="H49" s="77">
        <v>148</v>
      </c>
      <c r="J49"/>
      <c r="K49" s="11" t="s">
        <v>76</v>
      </c>
      <c r="L49" s="80">
        <v>0</v>
      </c>
      <c r="M49" s="80">
        <v>0</v>
      </c>
      <c r="N49" s="80">
        <v>0</v>
      </c>
      <c r="O49" s="80">
        <v>0</v>
      </c>
      <c r="P49" s="80">
        <v>109182.62</v>
      </c>
    </row>
    <row r="50" spans="2:16" ht="15.75" thickTop="1" x14ac:dyDescent="0.25">
      <c r="B50"/>
      <c r="C50" s="74" t="s">
        <v>38</v>
      </c>
      <c r="D50" s="78">
        <f>SUM(D47:D49)</f>
        <v>102.06</v>
      </c>
      <c r="E50" s="78">
        <f t="shared" ref="E50" si="29">SUM(E47:E49)</f>
        <v>511.44</v>
      </c>
      <c r="F50" s="78">
        <f t="shared" ref="F50" si="30">SUM(F47:F49)</f>
        <v>79</v>
      </c>
      <c r="G50" s="78">
        <f t="shared" ref="G50" si="31">SUM(G47:G49)</f>
        <v>442.31</v>
      </c>
      <c r="H50" s="78">
        <f t="shared" ref="H50" si="32">SUM(H47:H49)</f>
        <v>210.57</v>
      </c>
      <c r="J50"/>
      <c r="K50" s="74" t="s">
        <v>38</v>
      </c>
      <c r="L50" s="81">
        <f>SUM(L47:L49)</f>
        <v>22245.7</v>
      </c>
      <c r="M50" s="81">
        <f t="shared" ref="M50" si="33">SUM(M47:M49)</f>
        <v>94745.39</v>
      </c>
      <c r="N50" s="81">
        <f t="shared" ref="N50" si="34">SUM(N47:N49)</f>
        <v>51350</v>
      </c>
      <c r="O50" s="81">
        <f t="shared" ref="O50" si="35">SUM(O47:O49)</f>
        <v>174107.51</v>
      </c>
      <c r="P50" s="81">
        <f t="shared" ref="P50" si="36">SUM(P47:P49)</f>
        <v>159527.93</v>
      </c>
    </row>
    <row r="51" spans="2:16" ht="15" x14ac:dyDescent="0.25">
      <c r="B51"/>
      <c r="C51"/>
      <c r="D51"/>
      <c r="E51"/>
      <c r="F51"/>
      <c r="G51"/>
      <c r="H51"/>
      <c r="J51"/>
      <c r="K51"/>
      <c r="L51"/>
      <c r="M51"/>
    </row>
    <row r="52" spans="2:16" x14ac:dyDescent="0.2">
      <c r="C52" s="58"/>
      <c r="D52" s="39" t="s">
        <v>86</v>
      </c>
      <c r="E52" s="39"/>
      <c r="F52" s="39"/>
      <c r="G52" s="39"/>
      <c r="H52" s="39"/>
      <c r="K52" s="58"/>
      <c r="L52" s="39" t="s">
        <v>139</v>
      </c>
      <c r="M52" s="39"/>
      <c r="N52" s="39"/>
      <c r="O52" s="39"/>
      <c r="P52" s="39"/>
    </row>
    <row r="53" spans="2:16" x14ac:dyDescent="0.2">
      <c r="B53" s="39" t="s">
        <v>95</v>
      </c>
      <c r="C53" s="59" t="s">
        <v>73</v>
      </c>
      <c r="D53" s="61" t="s">
        <v>87</v>
      </c>
      <c r="E53" s="61" t="s">
        <v>88</v>
      </c>
      <c r="F53" s="61" t="s">
        <v>89</v>
      </c>
      <c r="G53" s="59" t="s">
        <v>71</v>
      </c>
      <c r="H53" s="59" t="s">
        <v>72</v>
      </c>
      <c r="J53" s="39" t="str">
        <f>B53</f>
        <v>JUN'21</v>
      </c>
      <c r="K53" s="59" t="s">
        <v>73</v>
      </c>
      <c r="L53" s="61" t="s">
        <v>87</v>
      </c>
      <c r="M53" s="61" t="s">
        <v>88</v>
      </c>
      <c r="N53" s="61" t="s">
        <v>89</v>
      </c>
      <c r="O53" s="59" t="s">
        <v>71</v>
      </c>
      <c r="P53" s="59" t="s">
        <v>72</v>
      </c>
    </row>
    <row r="54" spans="2:16" ht="15" x14ac:dyDescent="0.25">
      <c r="B54"/>
      <c r="C54" s="9" t="s">
        <v>74</v>
      </c>
      <c r="D54" s="66">
        <v>0</v>
      </c>
      <c r="E54" s="66">
        <v>0</v>
      </c>
      <c r="F54" s="66">
        <v>66.86</v>
      </c>
      <c r="G54" s="66">
        <v>579.16</v>
      </c>
      <c r="H54" s="66">
        <v>36</v>
      </c>
      <c r="J54"/>
      <c r="K54" s="9" t="s">
        <v>74</v>
      </c>
      <c r="L54" s="79">
        <v>0</v>
      </c>
      <c r="M54" s="79">
        <v>0</v>
      </c>
      <c r="N54" s="79">
        <v>43286.19</v>
      </c>
      <c r="O54" s="79">
        <v>225962.1</v>
      </c>
      <c r="P54" s="79">
        <v>33826.32</v>
      </c>
    </row>
    <row r="55" spans="2:16" ht="15" x14ac:dyDescent="0.25">
      <c r="B55"/>
      <c r="C55" s="9" t="s">
        <v>75</v>
      </c>
      <c r="D55" s="66">
        <v>97.05</v>
      </c>
      <c r="E55" s="66">
        <v>581.16</v>
      </c>
      <c r="F55" s="66">
        <v>0</v>
      </c>
      <c r="G55" s="66">
        <v>0</v>
      </c>
      <c r="H55" s="66">
        <v>0</v>
      </c>
      <c r="J55"/>
      <c r="K55" s="9" t="s">
        <v>75</v>
      </c>
      <c r="L55" s="79">
        <v>21015.21</v>
      </c>
      <c r="M55" s="79">
        <v>123262.79000000001</v>
      </c>
      <c r="N55" s="79">
        <v>0</v>
      </c>
      <c r="O55" s="79">
        <v>0</v>
      </c>
      <c r="P55" s="79">
        <v>0</v>
      </c>
    </row>
    <row r="56" spans="2:16" ht="15.75" thickBot="1" x14ac:dyDescent="0.3">
      <c r="B56"/>
      <c r="C56" s="11" t="s">
        <v>76</v>
      </c>
      <c r="D56" s="77">
        <v>0</v>
      </c>
      <c r="E56" s="77">
        <v>0</v>
      </c>
      <c r="F56" s="77">
        <v>0</v>
      </c>
      <c r="G56" s="77">
        <v>0</v>
      </c>
      <c r="H56" s="77">
        <v>215.44</v>
      </c>
      <c r="J56"/>
      <c r="K56" s="11" t="s">
        <v>76</v>
      </c>
      <c r="L56" s="80">
        <v>0</v>
      </c>
      <c r="M56" s="80">
        <v>0</v>
      </c>
      <c r="N56" s="80">
        <v>0</v>
      </c>
      <c r="O56" s="80">
        <v>0</v>
      </c>
      <c r="P56" s="80">
        <v>177127.44</v>
      </c>
    </row>
    <row r="57" spans="2:16" ht="15.75" thickTop="1" x14ac:dyDescent="0.25">
      <c r="B57"/>
      <c r="C57" s="74" t="s">
        <v>38</v>
      </c>
      <c r="D57" s="78">
        <f>SUM(D54:D56)</f>
        <v>97.05</v>
      </c>
      <c r="E57" s="78">
        <f t="shared" ref="E57" si="37">SUM(E54:E56)</f>
        <v>581.16</v>
      </c>
      <c r="F57" s="78">
        <f t="shared" ref="F57" si="38">SUM(F54:F56)</f>
        <v>66.86</v>
      </c>
      <c r="G57" s="78">
        <f t="shared" ref="G57" si="39">SUM(G54:G56)</f>
        <v>579.16</v>
      </c>
      <c r="H57" s="78">
        <f t="shared" ref="H57" si="40">SUM(H54:H56)</f>
        <v>251.44</v>
      </c>
      <c r="J57"/>
      <c r="K57" s="74" t="s">
        <v>38</v>
      </c>
      <c r="L57" s="81">
        <f>SUM(L54:L56)</f>
        <v>21015.21</v>
      </c>
      <c r="M57" s="81">
        <f t="shared" ref="M57" si="41">SUM(M54:M56)</f>
        <v>123262.79000000001</v>
      </c>
      <c r="N57" s="81">
        <f t="shared" ref="N57" si="42">SUM(N54:N56)</f>
        <v>43286.19</v>
      </c>
      <c r="O57" s="81">
        <f t="shared" ref="O57" si="43">SUM(O54:O56)</f>
        <v>225962.1</v>
      </c>
      <c r="P57" s="81">
        <f t="shared" ref="P57" si="44">SUM(P54:P56)</f>
        <v>210953.76</v>
      </c>
    </row>
    <row r="58" spans="2:16" ht="15" x14ac:dyDescent="0.25">
      <c r="B58"/>
      <c r="C58"/>
      <c r="D58"/>
      <c r="E58"/>
      <c r="F58"/>
      <c r="G58"/>
      <c r="H58"/>
      <c r="J58"/>
      <c r="K58"/>
      <c r="L58"/>
      <c r="M58"/>
    </row>
    <row r="59" spans="2:16" ht="15" x14ac:dyDescent="0.25">
      <c r="B59"/>
      <c r="C59"/>
      <c r="D59"/>
      <c r="E59"/>
      <c r="F59"/>
      <c r="G59"/>
      <c r="H59"/>
      <c r="J59"/>
      <c r="K59"/>
      <c r="L59"/>
      <c r="M59"/>
    </row>
    <row r="60" spans="2:16" ht="15" x14ac:dyDescent="0.25">
      <c r="B60"/>
      <c r="C60"/>
      <c r="D60"/>
      <c r="E60"/>
      <c r="F60"/>
      <c r="G60"/>
      <c r="H60"/>
      <c r="J60"/>
      <c r="K60"/>
      <c r="L60"/>
      <c r="M60"/>
    </row>
  </sheetData>
  <protectedRanges>
    <protectedRange sqref="B30:G30 B37:G37 B44:G44 B51:G51" name="Range1"/>
  </protectedRanges>
  <printOptions horizontalCentered="1"/>
  <pageMargins left="0.7" right="0.7" top="0.75" bottom="0.75" header="0.3" footer="0.3"/>
  <pageSetup scale="65" fitToWidth="3" orientation="landscape" r:id="rId1"/>
  <headerFooter>
    <oddHeader>&amp;L&amp;"-,Bold"State of Colorado
MLR/Risk Corridor Reporting Template&amp;R&amp;"-,Bold"CONFIDENTIAL</oddHeader>
    <oddFooter>&amp;L&amp;"-,Bold"&amp;A
Page &amp;P of &amp;N&amp;R&amp;G</oddFooter>
  </headerFooter>
  <ignoredErrors>
    <ignoredError sqref="D18:F18 L18:N18 D25:F25 L25:N25 L32:N32 D32:F32 D39:F39 L39:N39 L46:N46 L53:N53 D53:F53 D46:F46" numberStoredAsText="1"/>
  </ignoredError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6C5F44-54E7-40A3-ADC0-620C55933515}">
  <dimension ref="B2:R66"/>
  <sheetViews>
    <sheetView zoomScaleNormal="100" zoomScaleSheetLayoutView="70" workbookViewId="0">
      <selection activeCell="E48" sqref="E48"/>
    </sheetView>
  </sheetViews>
  <sheetFormatPr defaultColWidth="8.85546875" defaultRowHeight="12.75" x14ac:dyDescent="0.2"/>
  <cols>
    <col min="1" max="1" width="2.28515625" style="8" customWidth="1"/>
    <col min="2" max="2" width="12.5703125" style="8" customWidth="1"/>
    <col min="3" max="3" width="19.85546875" style="8" customWidth="1"/>
    <col min="4" max="4" width="13.7109375" style="8" customWidth="1"/>
    <col min="5" max="5" width="14.42578125" style="8" customWidth="1"/>
    <col min="6" max="6" width="10.42578125" style="8" customWidth="1"/>
    <col min="7" max="7" width="13.28515625" style="8" customWidth="1"/>
    <col min="8" max="8" width="11.28515625" style="8" customWidth="1"/>
    <col min="9" max="9" width="12.85546875" style="8" customWidth="1"/>
    <col min="10" max="10" width="13.140625" style="8" customWidth="1"/>
    <col min="11" max="11" width="2.28515625" style="8" customWidth="1"/>
    <col min="12" max="12" width="18.140625" style="8" bestFit="1" customWidth="1"/>
    <col min="13" max="18" width="14.85546875" style="8" customWidth="1"/>
    <col min="19" max="19" width="2.28515625" style="8" customWidth="1"/>
    <col min="20" max="20" width="11" style="8" bestFit="1" customWidth="1"/>
    <col min="21" max="21" width="18.140625" style="8" bestFit="1" customWidth="1"/>
    <col min="22" max="27" width="13" style="8" customWidth="1"/>
    <col min="28" max="28" width="27.5703125" style="8" bestFit="1" customWidth="1"/>
    <col min="29" max="16384" width="8.85546875" style="8"/>
  </cols>
  <sheetData>
    <row r="2" spans="2:12" x14ac:dyDescent="0.2">
      <c r="B2" s="12" t="s">
        <v>133</v>
      </c>
      <c r="C2" s="13" t="str">
        <f>Overview!$C$11</f>
        <v>Colorado Access</v>
      </c>
    </row>
    <row r="3" spans="2:12" x14ac:dyDescent="0.2">
      <c r="B3" s="12" t="s">
        <v>142</v>
      </c>
      <c r="C3" s="13">
        <f>Overview!C12</f>
        <v>3</v>
      </c>
    </row>
    <row r="4" spans="2:12" x14ac:dyDescent="0.2">
      <c r="B4" s="12" t="s">
        <v>27</v>
      </c>
      <c r="C4" s="14" t="s">
        <v>101</v>
      </c>
    </row>
    <row r="5" spans="2:12" x14ac:dyDescent="0.2">
      <c r="B5" s="12" t="s">
        <v>28</v>
      </c>
      <c r="C5" s="13" t="str">
        <f>Overview!C13</f>
        <v>January 1, 2021 - June 30, 2021</v>
      </c>
    </row>
    <row r="6" spans="2:12" x14ac:dyDescent="0.2">
      <c r="B6" s="12"/>
      <c r="C6" s="13"/>
      <c r="L6" s="13"/>
    </row>
    <row r="7" spans="2:12" x14ac:dyDescent="0.2">
      <c r="C7" s="58"/>
      <c r="D7" s="39" t="s">
        <v>86</v>
      </c>
      <c r="E7" s="39"/>
      <c r="F7" s="39"/>
      <c r="G7" s="39"/>
      <c r="H7" s="39"/>
      <c r="I7" s="39"/>
    </row>
    <row r="8" spans="2:12" x14ac:dyDescent="0.2">
      <c r="B8" s="39" t="s">
        <v>38</v>
      </c>
      <c r="C8" s="59" t="s">
        <v>73</v>
      </c>
      <c r="D8" s="61" t="s">
        <v>87</v>
      </c>
      <c r="E8" s="61" t="s">
        <v>88</v>
      </c>
      <c r="F8" s="61" t="s">
        <v>89</v>
      </c>
      <c r="G8" s="59" t="s">
        <v>71</v>
      </c>
      <c r="H8" s="59" t="s">
        <v>72</v>
      </c>
      <c r="I8" s="59" t="s">
        <v>38</v>
      </c>
    </row>
    <row r="9" spans="2:12" ht="15" x14ac:dyDescent="0.25">
      <c r="B9"/>
      <c r="C9" s="9" t="s">
        <v>74</v>
      </c>
      <c r="D9" s="106">
        <f>SUM('Report 2. SUD RC Data'!D19,'Report 2. SUD RC Data'!D26,'Report 2. SUD RC Data'!D33,'Report 2. SUD RC Data'!D40,'Report 2. SUD RC Data'!D47,'Report 2. SUD RC Data'!D54)</f>
        <v>0</v>
      </c>
      <c r="E9" s="106">
        <f>SUM('Report 2. SUD RC Data'!E19,'Report 2. SUD RC Data'!E26,'Report 2. SUD RC Data'!E33,'Report 2. SUD RC Data'!E40,'Report 2. SUD RC Data'!E47,'Report 2. SUD RC Data'!E54)</f>
        <v>0</v>
      </c>
      <c r="F9" s="106">
        <f>SUM('Report 2. SUD RC Data'!F19,'Report 2. SUD RC Data'!F26,'Report 2. SUD RC Data'!F33,'Report 2. SUD RC Data'!F40,'Report 2. SUD RC Data'!F47,'Report 2. SUD RC Data'!F54)</f>
        <v>346.73</v>
      </c>
      <c r="G9" s="106">
        <f>SUM('Report 2. SUD RC Data'!G19,'Report 2. SUD RC Data'!G26,'Report 2. SUD RC Data'!G33,'Report 2. SUD RC Data'!G40,'Report 2. SUD RC Data'!G47,'Report 2. SUD RC Data'!G54)</f>
        <v>2774.8199999999997</v>
      </c>
      <c r="H9" s="106">
        <f>SUM('Report 2. SUD RC Data'!H19,'Report 2. SUD RC Data'!H26,'Report 2. SUD RC Data'!H33,'Report 2. SUD RC Data'!H40,'Report 2. SUD RC Data'!H47,'Report 2. SUD RC Data'!H54)</f>
        <v>277.87</v>
      </c>
      <c r="I9" s="106">
        <f>SUM(D9:H9)</f>
        <v>3399.4199999999996</v>
      </c>
    </row>
    <row r="10" spans="2:12" ht="15" x14ac:dyDescent="0.25">
      <c r="B10"/>
      <c r="C10" s="9" t="s">
        <v>75</v>
      </c>
      <c r="D10" s="106">
        <f>SUM('Report 2. SUD RC Data'!D20,'Report 2. SUD RC Data'!D27,'Report 2. SUD RC Data'!D34,'Report 2. SUD RC Data'!D41,'Report 2. SUD RC Data'!D48,'Report 2. SUD RC Data'!D55)</f>
        <v>536.92000000000007</v>
      </c>
      <c r="E10" s="106">
        <f>SUM('Report 2. SUD RC Data'!E20,'Report 2. SUD RC Data'!E27,'Report 2. SUD RC Data'!E34,'Report 2. SUD RC Data'!E41,'Report 2. SUD RC Data'!E48,'Report 2. SUD RC Data'!E55)</f>
        <v>2249.69</v>
      </c>
      <c r="F10" s="106">
        <f>SUM('Report 2. SUD RC Data'!F20,'Report 2. SUD RC Data'!F27,'Report 2. SUD RC Data'!F34,'Report 2. SUD RC Data'!F41,'Report 2. SUD RC Data'!F48,'Report 2. SUD RC Data'!F55)</f>
        <v>0</v>
      </c>
      <c r="G10" s="106">
        <f>SUM('Report 2. SUD RC Data'!G20,'Report 2. SUD RC Data'!G27,'Report 2. SUD RC Data'!G34,'Report 2. SUD RC Data'!G41,'Report 2. SUD RC Data'!G48,'Report 2. SUD RC Data'!G55)</f>
        <v>0</v>
      </c>
      <c r="H10" s="106">
        <f>SUM('Report 2. SUD RC Data'!H20,'Report 2. SUD RC Data'!H27,'Report 2. SUD RC Data'!H34,'Report 2. SUD RC Data'!H41,'Report 2. SUD RC Data'!H48,'Report 2. SUD RC Data'!H55)</f>
        <v>18.02</v>
      </c>
      <c r="I10" s="106">
        <f t="shared" ref="I10:I12" si="0">SUM(D10:H10)</f>
        <v>2804.63</v>
      </c>
    </row>
    <row r="11" spans="2:12" ht="15.75" thickBot="1" x14ac:dyDescent="0.3">
      <c r="B11"/>
      <c r="C11" s="11" t="s">
        <v>76</v>
      </c>
      <c r="D11" s="107">
        <f>SUM('Report 2. SUD RC Data'!D21,'Report 2. SUD RC Data'!D28,'Report 2. SUD RC Data'!D35,'Report 2. SUD RC Data'!D42,'Report 2. SUD RC Data'!D49,'Report 2. SUD RC Data'!D56)</f>
        <v>0</v>
      </c>
      <c r="E11" s="107">
        <f>SUM('Report 2. SUD RC Data'!E21,'Report 2. SUD RC Data'!E28,'Report 2. SUD RC Data'!E35,'Report 2. SUD RC Data'!E42,'Report 2. SUD RC Data'!E49,'Report 2. SUD RC Data'!E56)</f>
        <v>0</v>
      </c>
      <c r="F11" s="107">
        <f>SUM('Report 2. SUD RC Data'!F21,'Report 2. SUD RC Data'!F28,'Report 2. SUD RC Data'!F35,'Report 2. SUD RC Data'!F42,'Report 2. SUD RC Data'!F49,'Report 2. SUD RC Data'!F56)</f>
        <v>0</v>
      </c>
      <c r="G11" s="107">
        <f>SUM('Report 2. SUD RC Data'!G21,'Report 2. SUD RC Data'!G28,'Report 2. SUD RC Data'!G35,'Report 2. SUD RC Data'!G42,'Report 2. SUD RC Data'!G49,'Report 2. SUD RC Data'!G56)</f>
        <v>0</v>
      </c>
      <c r="H11" s="107">
        <f>SUM('Report 2. SUD RC Data'!H21,'Report 2. SUD RC Data'!H28,'Report 2. SUD RC Data'!H35,'Report 2. SUD RC Data'!H42,'Report 2. SUD RC Data'!H49,'Report 2. SUD RC Data'!H56)</f>
        <v>798.03</v>
      </c>
      <c r="I11" s="107">
        <f t="shared" si="0"/>
        <v>798.03</v>
      </c>
    </row>
    <row r="12" spans="2:12" ht="15.75" thickTop="1" x14ac:dyDescent="0.25">
      <c r="B12"/>
      <c r="C12" s="74" t="s">
        <v>38</v>
      </c>
      <c r="D12" s="108">
        <f>SUM(D9:D11)</f>
        <v>536.92000000000007</v>
      </c>
      <c r="E12" s="108">
        <f t="shared" ref="E12:H12" si="1">SUM(E9:E11)</f>
        <v>2249.69</v>
      </c>
      <c r="F12" s="108">
        <f t="shared" si="1"/>
        <v>346.73</v>
      </c>
      <c r="G12" s="108">
        <f t="shared" si="1"/>
        <v>2774.8199999999997</v>
      </c>
      <c r="H12" s="108">
        <f t="shared" si="1"/>
        <v>1093.92</v>
      </c>
      <c r="I12" s="108">
        <f t="shared" si="0"/>
        <v>7002.08</v>
      </c>
    </row>
    <row r="13" spans="2:12" ht="15" x14ac:dyDescent="0.25">
      <c r="B13"/>
      <c r="C13"/>
      <c r="D13"/>
      <c r="E13"/>
      <c r="F13"/>
      <c r="G13"/>
      <c r="H13"/>
      <c r="I13"/>
      <c r="L13"/>
    </row>
    <row r="14" spans="2:12" ht="15" x14ac:dyDescent="0.25">
      <c r="C14" s="58"/>
      <c r="D14" s="39" t="s">
        <v>139</v>
      </c>
      <c r="E14" s="39"/>
      <c r="F14" s="39"/>
      <c r="G14" s="39"/>
      <c r="H14" s="39"/>
      <c r="I14" s="39"/>
      <c r="L14"/>
    </row>
    <row r="15" spans="2:12" ht="15" x14ac:dyDescent="0.25">
      <c r="B15" s="39" t="str">
        <f>B8</f>
        <v>Total</v>
      </c>
      <c r="C15" s="59" t="s">
        <v>73</v>
      </c>
      <c r="D15" s="61" t="s">
        <v>87</v>
      </c>
      <c r="E15" s="61" t="s">
        <v>88</v>
      </c>
      <c r="F15" s="61" t="s">
        <v>89</v>
      </c>
      <c r="G15" s="59" t="s">
        <v>71</v>
      </c>
      <c r="H15" s="59" t="s">
        <v>72</v>
      </c>
      <c r="I15" s="59" t="s">
        <v>38</v>
      </c>
      <c r="L15"/>
    </row>
    <row r="16" spans="2:12" ht="15" x14ac:dyDescent="0.25">
      <c r="B16"/>
      <c r="C16" s="9" t="s">
        <v>74</v>
      </c>
      <c r="D16" s="109">
        <f>SUM('Report 2. SUD RC Data'!L19,'Report 2. SUD RC Data'!L26,'Report 2. SUD RC Data'!L33,'Report 2. SUD RC Data'!L40,'Report 2. SUD RC Data'!L47,'Report 2. SUD RC Data'!L54)</f>
        <v>0</v>
      </c>
      <c r="E16" s="109">
        <f>SUM('Report 2. SUD RC Data'!M19,'Report 2. SUD RC Data'!M26,'Report 2. SUD RC Data'!M33,'Report 2. SUD RC Data'!M40,'Report 2. SUD RC Data'!M47,'Report 2. SUD RC Data'!M54)</f>
        <v>0</v>
      </c>
      <c r="F16" s="109">
        <f>SUM('Report 2. SUD RC Data'!N19,'Report 2. SUD RC Data'!N26,'Report 2. SUD RC Data'!N33,'Report 2. SUD RC Data'!N40,'Report 2. SUD RC Data'!N47,'Report 2. SUD RC Data'!N54)</f>
        <v>212580.21000000002</v>
      </c>
      <c r="G16" s="109">
        <f>SUM('Report 2. SUD RC Data'!O19,'Report 2. SUD RC Data'!O26,'Report 2. SUD RC Data'!O33,'Report 2. SUD RC Data'!O40,'Report 2. SUD RC Data'!O47,'Report 2. SUD RC Data'!O54)</f>
        <v>1078199.8800000001</v>
      </c>
      <c r="H16" s="109">
        <f>SUM('Report 2. SUD RC Data'!P19,'Report 2. SUD RC Data'!P26,'Report 2. SUD RC Data'!P33,'Report 2. SUD RC Data'!P40,'Report 2. SUD RC Data'!P47,'Report 2. SUD RC Data'!P54)</f>
        <v>243727.76</v>
      </c>
      <c r="I16" s="109">
        <f>SUM(D16:H16)</f>
        <v>1534507.85</v>
      </c>
      <c r="L16"/>
    </row>
    <row r="17" spans="2:14" ht="15" x14ac:dyDescent="0.25">
      <c r="B17"/>
      <c r="C17" s="9" t="s">
        <v>75</v>
      </c>
      <c r="D17" s="109">
        <f>SUM('Report 2. SUD RC Data'!L20,'Report 2. SUD RC Data'!L27,'Report 2. SUD RC Data'!L34,'Report 2. SUD RC Data'!L41,'Report 2. SUD RC Data'!L48,'Report 2. SUD RC Data'!L55)</f>
        <v>102100.79999999999</v>
      </c>
      <c r="E17" s="109">
        <f>SUM('Report 2. SUD RC Data'!M20,'Report 2. SUD RC Data'!M27,'Report 2. SUD RC Data'!M34,'Report 2. SUD RC Data'!M41,'Report 2. SUD RC Data'!M48,'Report 2. SUD RC Data'!M55)</f>
        <v>473787.63</v>
      </c>
      <c r="F17" s="109">
        <f>SUM('Report 2. SUD RC Data'!N20,'Report 2. SUD RC Data'!N27,'Report 2. SUD RC Data'!N34,'Report 2. SUD RC Data'!N41,'Report 2. SUD RC Data'!N48,'Report 2. SUD RC Data'!N55)</f>
        <v>0</v>
      </c>
      <c r="G17" s="109">
        <f>SUM('Report 2. SUD RC Data'!O20,'Report 2. SUD RC Data'!O27,'Report 2. SUD RC Data'!O34,'Report 2. SUD RC Data'!O41,'Report 2. SUD RC Data'!O48,'Report 2. SUD RC Data'!O55)</f>
        <v>0</v>
      </c>
      <c r="H17" s="109">
        <f>SUM('Report 2. SUD RC Data'!P20,'Report 2. SUD RC Data'!P27,'Report 2. SUD RC Data'!P34,'Report 2. SUD RC Data'!P41,'Report 2. SUD RC Data'!P48,'Report 2. SUD RC Data'!P55)</f>
        <v>0</v>
      </c>
      <c r="I17" s="109">
        <f t="shared" ref="I17:I19" si="2">SUM(D17:H17)</f>
        <v>575888.42999999993</v>
      </c>
      <c r="L17"/>
    </row>
    <row r="18" spans="2:14" ht="15.75" thickBot="1" x14ac:dyDescent="0.3">
      <c r="B18"/>
      <c r="C18" s="11" t="s">
        <v>76</v>
      </c>
      <c r="D18" s="110">
        <f>SUM('Report 2. SUD RC Data'!L21,'Report 2. SUD RC Data'!L28,'Report 2. SUD RC Data'!L35,'Report 2. SUD RC Data'!L42,'Report 2. SUD RC Data'!L49,'Report 2. SUD RC Data'!L56)</f>
        <v>0</v>
      </c>
      <c r="E18" s="110">
        <f>SUM('Report 2. SUD RC Data'!M21,'Report 2. SUD RC Data'!M28,'Report 2. SUD RC Data'!M35,'Report 2. SUD RC Data'!M42,'Report 2. SUD RC Data'!M49,'Report 2. SUD RC Data'!M56)</f>
        <v>0</v>
      </c>
      <c r="F18" s="110">
        <f>SUM('Report 2. SUD RC Data'!N21,'Report 2. SUD RC Data'!N28,'Report 2. SUD RC Data'!N35,'Report 2. SUD RC Data'!N42,'Report 2. SUD RC Data'!N49,'Report 2. SUD RC Data'!N56)</f>
        <v>0</v>
      </c>
      <c r="G18" s="110">
        <f>SUM('Report 2. SUD RC Data'!O21,'Report 2. SUD RC Data'!O28,'Report 2. SUD RC Data'!O35,'Report 2. SUD RC Data'!O42,'Report 2. SUD RC Data'!O49,'Report 2. SUD RC Data'!O56)</f>
        <v>0</v>
      </c>
      <c r="H18" s="110">
        <f>SUM('Report 2. SUD RC Data'!P21,'Report 2. SUD RC Data'!P28,'Report 2. SUD RC Data'!P35,'Report 2. SUD RC Data'!P42,'Report 2. SUD RC Data'!P49,'Report 2. SUD RC Data'!P56)</f>
        <v>658717.73</v>
      </c>
      <c r="I18" s="110">
        <f t="shared" si="2"/>
        <v>658717.73</v>
      </c>
      <c r="L18"/>
    </row>
    <row r="19" spans="2:14" ht="15.75" thickTop="1" x14ac:dyDescent="0.25">
      <c r="B19"/>
      <c r="C19" s="74" t="s">
        <v>38</v>
      </c>
      <c r="D19" s="111">
        <f>SUM(D16:D18)</f>
        <v>102100.79999999999</v>
      </c>
      <c r="E19" s="111">
        <f t="shared" ref="E19:H19" si="3">SUM(E16:E18)</f>
        <v>473787.63</v>
      </c>
      <c r="F19" s="111">
        <f t="shared" si="3"/>
        <v>212580.21000000002</v>
      </c>
      <c r="G19" s="111">
        <f t="shared" si="3"/>
        <v>1078199.8800000001</v>
      </c>
      <c r="H19" s="111">
        <f t="shared" si="3"/>
        <v>902445.49</v>
      </c>
      <c r="I19" s="111">
        <f t="shared" si="2"/>
        <v>2769114.01</v>
      </c>
      <c r="L19"/>
    </row>
    <row r="20" spans="2:14" ht="15" x14ac:dyDescent="0.25">
      <c r="B20"/>
      <c r="C20"/>
      <c r="D20"/>
      <c r="E20"/>
      <c r="F20"/>
      <c r="G20"/>
      <c r="H20"/>
      <c r="I20"/>
      <c r="L20"/>
    </row>
    <row r="21" spans="2:14" ht="15" x14ac:dyDescent="0.25">
      <c r="C21" s="58"/>
      <c r="D21" s="39" t="s">
        <v>102</v>
      </c>
      <c r="E21" s="39"/>
      <c r="F21" s="39"/>
      <c r="G21" s="39"/>
      <c r="H21" s="39"/>
      <c r="I21" s="39"/>
      <c r="J21" s="39"/>
      <c r="L21"/>
    </row>
    <row r="22" spans="2:14" ht="25.5" x14ac:dyDescent="0.25">
      <c r="B22" s="150" t="str">
        <f>B15</f>
        <v>Total</v>
      </c>
      <c r="C22" s="116" t="s">
        <v>73</v>
      </c>
      <c r="D22" s="117" t="s">
        <v>87</v>
      </c>
      <c r="E22" s="117" t="s">
        <v>88</v>
      </c>
      <c r="F22" s="117" t="s">
        <v>89</v>
      </c>
      <c r="G22" s="116" t="s">
        <v>71</v>
      </c>
      <c r="H22" s="116" t="s">
        <v>72</v>
      </c>
      <c r="I22" s="116" t="s">
        <v>176</v>
      </c>
      <c r="J22" s="151" t="s">
        <v>177</v>
      </c>
      <c r="L22"/>
    </row>
    <row r="23" spans="2:14" ht="15" x14ac:dyDescent="0.25">
      <c r="B23"/>
      <c r="C23" s="9" t="s">
        <v>74</v>
      </c>
      <c r="D23" s="40">
        <f t="shared" ref="D23:H26" si="4">IF(D9 = 0,0,D16/D9)</f>
        <v>0</v>
      </c>
      <c r="E23" s="40">
        <f t="shared" si="4"/>
        <v>0</v>
      </c>
      <c r="F23" s="40">
        <f t="shared" si="4"/>
        <v>613.1001355521588</v>
      </c>
      <c r="G23" s="40">
        <f t="shared" si="4"/>
        <v>388.56570155902011</v>
      </c>
      <c r="H23" s="40">
        <f t="shared" si="4"/>
        <v>877.12872926188504</v>
      </c>
      <c r="I23" s="40">
        <f>IF(I9=0,0,SUMPRODUCT(D23:H23,D9:H9)/I9)</f>
        <v>451.40284224956031</v>
      </c>
      <c r="J23" s="40">
        <f>IF(SUM(D9:F9,H9)=0,0,SUM(D16:F16,H16)/SUM(D9:F9,H9))</f>
        <v>730.56031059878319</v>
      </c>
      <c r="L23"/>
    </row>
    <row r="24" spans="2:14" ht="15" x14ac:dyDescent="0.25">
      <c r="B24"/>
      <c r="C24" s="9" t="s">
        <v>75</v>
      </c>
      <c r="D24" s="40">
        <f t="shared" si="4"/>
        <v>190.16017283766664</v>
      </c>
      <c r="E24" s="40">
        <f t="shared" si="4"/>
        <v>210.60129617858459</v>
      </c>
      <c r="F24" s="40">
        <f t="shared" si="4"/>
        <v>0</v>
      </c>
      <c r="G24" s="40">
        <f t="shared" si="4"/>
        <v>0</v>
      </c>
      <c r="H24" s="40">
        <f t="shared" si="4"/>
        <v>0</v>
      </c>
      <c r="I24" s="40">
        <f>IF(I10=0,0,SUMPRODUCT(D24:H24,D10:H10)/I10)</f>
        <v>205.33490335623591</v>
      </c>
      <c r="J24" s="40">
        <f>IF(SUM(D10:F10,H10)=0,0,SUM(D17:F17,H17)/SUM(D10:F10,H10))</f>
        <v>205.33490335623591</v>
      </c>
      <c r="L24"/>
    </row>
    <row r="25" spans="2:14" ht="15.75" thickBot="1" x14ac:dyDescent="0.3">
      <c r="B25"/>
      <c r="C25" s="11" t="s">
        <v>76</v>
      </c>
      <c r="D25" s="83">
        <f t="shared" si="4"/>
        <v>0</v>
      </c>
      <c r="E25" s="83">
        <f t="shared" si="4"/>
        <v>0</v>
      </c>
      <c r="F25" s="83">
        <f t="shared" si="4"/>
        <v>0</v>
      </c>
      <c r="G25" s="83">
        <f t="shared" si="4"/>
        <v>0</v>
      </c>
      <c r="H25" s="83">
        <f t="shared" si="4"/>
        <v>825.42978334147836</v>
      </c>
      <c r="I25" s="83">
        <f>IF(I11=0,0,SUMPRODUCT(D25:H25,D11:H11)/I11)</f>
        <v>825.42978334147836</v>
      </c>
      <c r="J25" s="83">
        <f>IF(SUM(D11:F11,H11)=0,0,SUM(D18:F18,H18)/SUM(D11:F11,H11))</f>
        <v>825.42978334147836</v>
      </c>
      <c r="L25"/>
    </row>
    <row r="26" spans="2:14" ht="15.75" thickTop="1" x14ac:dyDescent="0.25">
      <c r="B26"/>
      <c r="C26" s="74" t="s">
        <v>38</v>
      </c>
      <c r="D26" s="81">
        <f t="shared" si="4"/>
        <v>190.16017283766664</v>
      </c>
      <c r="E26" s="81">
        <f t="shared" si="4"/>
        <v>210.60129617858459</v>
      </c>
      <c r="F26" s="81">
        <f t="shared" si="4"/>
        <v>613.1001355521588</v>
      </c>
      <c r="G26" s="81">
        <f t="shared" si="4"/>
        <v>388.56570155902011</v>
      </c>
      <c r="H26" s="81">
        <f t="shared" si="4"/>
        <v>824.96479632879914</v>
      </c>
      <c r="I26" s="81">
        <f>IF(I12=0,0,SUMPRODUCT(D26:H26,D12:H12)/I12)</f>
        <v>395.47020456778557</v>
      </c>
      <c r="J26" s="81">
        <f>IF(SUM(D12:F12,H12)=0,0,SUM(D19:F19,H19)/SUM(D12:F12,H12))</f>
        <v>400.00239635130077</v>
      </c>
      <c r="L26"/>
    </row>
    <row r="27" spans="2:14" ht="15" x14ac:dyDescent="0.25">
      <c r="B27"/>
      <c r="C27"/>
      <c r="D27"/>
      <c r="E27"/>
      <c r="F27"/>
      <c r="G27"/>
      <c r="H27"/>
      <c r="I27"/>
      <c r="L27"/>
    </row>
    <row r="28" spans="2:14" ht="15" x14ac:dyDescent="0.25">
      <c r="B28"/>
      <c r="C28"/>
      <c r="D28"/>
      <c r="E28"/>
      <c r="F28"/>
      <c r="G28"/>
      <c r="H28"/>
      <c r="I28"/>
      <c r="L28"/>
    </row>
    <row r="29" spans="2:14" ht="15" x14ac:dyDescent="0.25">
      <c r="B29" s="84" t="s">
        <v>103</v>
      </c>
      <c r="C29"/>
      <c r="D29"/>
      <c r="E29"/>
      <c r="F29"/>
      <c r="G29"/>
      <c r="H29"/>
      <c r="I29"/>
      <c r="L29"/>
    </row>
    <row r="30" spans="2:14" ht="15" x14ac:dyDescent="0.25">
      <c r="B30"/>
      <c r="C30"/>
      <c r="D30"/>
      <c r="E30"/>
      <c r="F30"/>
      <c r="G30"/>
      <c r="H30"/>
      <c r="I30"/>
      <c r="L30"/>
    </row>
    <row r="31" spans="2:14" ht="15" x14ac:dyDescent="0.25">
      <c r="C31" s="58"/>
      <c r="D31" s="39" t="s">
        <v>104</v>
      </c>
      <c r="E31" s="39"/>
      <c r="F31" s="39"/>
      <c r="G31" s="39"/>
      <c r="H31" s="39"/>
      <c r="I31"/>
      <c r="L31"/>
    </row>
    <row r="32" spans="2:14" ht="15" x14ac:dyDescent="0.25">
      <c r="C32" s="116" t="s">
        <v>105</v>
      </c>
      <c r="D32" s="117" t="s">
        <v>87</v>
      </c>
      <c r="E32" s="117" t="s">
        <v>88</v>
      </c>
      <c r="F32" s="117" t="s">
        <v>89</v>
      </c>
      <c r="G32" s="116" t="s">
        <v>71</v>
      </c>
      <c r="H32" s="116" t="s">
        <v>72</v>
      </c>
      <c r="I32"/>
      <c r="L32"/>
      <c r="M32"/>
      <c r="N32"/>
    </row>
    <row r="33" spans="2:18" ht="15" x14ac:dyDescent="0.25">
      <c r="C33" s="9" t="s">
        <v>106</v>
      </c>
      <c r="D33" s="87">
        <v>191.05</v>
      </c>
      <c r="E33" s="87">
        <v>249.72</v>
      </c>
      <c r="F33" s="87">
        <v>674.53</v>
      </c>
      <c r="G33" s="87">
        <v>285.38</v>
      </c>
      <c r="H33" s="87">
        <v>939.62</v>
      </c>
      <c r="I33"/>
      <c r="L33"/>
      <c r="M33"/>
      <c r="N33"/>
    </row>
    <row r="34" spans="2:18" ht="15" x14ac:dyDescent="0.25">
      <c r="I34"/>
      <c r="L34"/>
      <c r="M34"/>
      <c r="N34"/>
    </row>
    <row r="35" spans="2:18" ht="15" x14ac:dyDescent="0.25">
      <c r="C35" s="85" t="s">
        <v>107</v>
      </c>
      <c r="D35" s="85"/>
      <c r="E35" s="85"/>
      <c r="F35" s="85"/>
      <c r="I35"/>
    </row>
    <row r="36" spans="2:18" ht="25.5" x14ac:dyDescent="0.25">
      <c r="C36" s="118" t="s">
        <v>108</v>
      </c>
      <c r="D36" s="118" t="s">
        <v>79</v>
      </c>
      <c r="E36" s="149" t="s">
        <v>174</v>
      </c>
      <c r="F36" s="149" t="s">
        <v>175</v>
      </c>
      <c r="I36"/>
    </row>
    <row r="37" spans="2:18" x14ac:dyDescent="0.2">
      <c r="C37" s="112">
        <f>IF(SUM(D12:F12,H12)=0,0,(D33*D12+E33*E12+F33*F12+H33*H12)/SUM(D12:F12,H12))</f>
        <v>455.64267400159912</v>
      </c>
      <c r="D37" s="10">
        <f>J26</f>
        <v>400.00239635130077</v>
      </c>
      <c r="E37" s="10">
        <f>MIN(C37*1.05,D37)</f>
        <v>400.00239635130077</v>
      </c>
      <c r="F37" s="87">
        <f>IF(I12 = 0,0,(E37*SUM(D12:F12,H12)+G19)/I12)</f>
        <v>395.47020456778557</v>
      </c>
      <c r="I37" s="69"/>
    </row>
    <row r="39" spans="2:18" ht="15" x14ac:dyDescent="0.25">
      <c r="B39" s="135" t="s">
        <v>96</v>
      </c>
      <c r="C39" s="135"/>
      <c r="D39" s="135"/>
      <c r="E39" s="135"/>
      <c r="F39" s="135"/>
      <c r="G39" s="135"/>
      <c r="H39" s="135"/>
    </row>
    <row r="40" spans="2:18" ht="15" x14ac:dyDescent="0.25">
      <c r="B40"/>
      <c r="C40"/>
      <c r="D40"/>
      <c r="E40"/>
      <c r="F40"/>
      <c r="G40"/>
      <c r="H40"/>
    </row>
    <row r="41" spans="2:18" ht="15" x14ac:dyDescent="0.25">
      <c r="B41" s="152" t="s">
        <v>97</v>
      </c>
      <c r="C41" s="152"/>
      <c r="D41" s="152"/>
      <c r="E41" s="152"/>
      <c r="F41" s="152"/>
      <c r="G41" s="152" t="s">
        <v>98</v>
      </c>
      <c r="H41" s="152"/>
    </row>
    <row r="42" spans="2:18" ht="30" x14ac:dyDescent="0.2">
      <c r="B42" s="128" t="s">
        <v>6</v>
      </c>
      <c r="C42" s="129" t="s">
        <v>160</v>
      </c>
      <c r="D42" s="128" t="s">
        <v>75</v>
      </c>
      <c r="E42" s="128" t="s">
        <v>99</v>
      </c>
      <c r="F42" s="128" t="s">
        <v>76</v>
      </c>
      <c r="G42" s="129" t="s">
        <v>178</v>
      </c>
      <c r="H42" s="128" t="s">
        <v>100</v>
      </c>
    </row>
    <row r="43" spans="2:18" ht="15" x14ac:dyDescent="0.25">
      <c r="B43" s="134">
        <f>'Report 1. MLR Data'!K31</f>
        <v>1965458</v>
      </c>
      <c r="C43" s="158">
        <v>0.43795517372652881</v>
      </c>
      <c r="D43" s="158">
        <v>3.9129558301651741</v>
      </c>
      <c r="E43" s="158">
        <v>7.7772627468021938E-2</v>
      </c>
      <c r="F43" s="158">
        <v>1.0419596895301737</v>
      </c>
      <c r="G43" s="82">
        <f>B43/D48</f>
        <v>327576.33333333331</v>
      </c>
      <c r="H43" s="82">
        <f>G43*SUM(C43:F43)</f>
        <v>1792053.2800316028</v>
      </c>
    </row>
    <row r="46" spans="2:18" ht="15" x14ac:dyDescent="0.25">
      <c r="B46" s="88" t="s">
        <v>128</v>
      </c>
      <c r="C46" s="89"/>
      <c r="D46" s="90"/>
      <c r="R46"/>
    </row>
    <row r="47" spans="2:18" ht="15" x14ac:dyDescent="0.25">
      <c r="B47" s="91"/>
      <c r="R47"/>
    </row>
    <row r="48" spans="2:18" ht="15" x14ac:dyDescent="0.25">
      <c r="B48" s="92" t="s">
        <v>110</v>
      </c>
      <c r="D48" s="93">
        <v>6</v>
      </c>
      <c r="R48"/>
    </row>
    <row r="49" spans="2:18" ht="15" x14ac:dyDescent="0.25">
      <c r="B49" s="130" t="s">
        <v>9</v>
      </c>
      <c r="C49" s="131" t="s">
        <v>111</v>
      </c>
      <c r="D49" s="131"/>
      <c r="R49"/>
    </row>
    <row r="50" spans="2:18" ht="15" x14ac:dyDescent="0.25">
      <c r="B50" s="9" t="s">
        <v>10</v>
      </c>
      <c r="C50" s="94" t="s">
        <v>65</v>
      </c>
      <c r="D50" s="95">
        <f>D48*H43</f>
        <v>10752319.680189617</v>
      </c>
      <c r="E50" s="104"/>
      <c r="R50"/>
    </row>
    <row r="51" spans="2:18" x14ac:dyDescent="0.2">
      <c r="B51" s="9" t="s">
        <v>11</v>
      </c>
      <c r="C51" s="94" t="s">
        <v>112</v>
      </c>
      <c r="D51" s="95">
        <f>I12*F37+'Report 2. SUD RC Data'!C10</f>
        <v>2869609.2899999996</v>
      </c>
    </row>
    <row r="52" spans="2:18" x14ac:dyDescent="0.2">
      <c r="B52" s="9" t="s">
        <v>12</v>
      </c>
      <c r="C52" s="94" t="s">
        <v>113</v>
      </c>
      <c r="D52" s="125">
        <f>'Report 2. SUD RC Data'!C15</f>
        <v>0</v>
      </c>
      <c r="E52" s="103"/>
    </row>
    <row r="53" spans="2:18" ht="25.5" x14ac:dyDescent="0.2">
      <c r="B53" s="9" t="s">
        <v>13</v>
      </c>
      <c r="C53" s="94" t="s">
        <v>114</v>
      </c>
      <c r="D53" s="95">
        <f>SUM(D51:D52)</f>
        <v>2869609.2899999996</v>
      </c>
    </row>
    <row r="54" spans="2:18" x14ac:dyDescent="0.2">
      <c r="B54" s="9" t="s">
        <v>14</v>
      </c>
      <c r="C54" s="94" t="s">
        <v>115</v>
      </c>
      <c r="D54" s="95">
        <f>D50-D53</f>
        <v>7882710.3901896179</v>
      </c>
    </row>
    <row r="55" spans="2:18" ht="13.5" thickBot="1" x14ac:dyDescent="0.25">
      <c r="B55" s="11" t="s">
        <v>15</v>
      </c>
      <c r="C55" s="96" t="s">
        <v>116</v>
      </c>
      <c r="D55" s="97">
        <f>IF(D50 = 0,0,D54/D50)</f>
        <v>0.73311719002486042</v>
      </c>
    </row>
    <row r="56" spans="2:18" ht="26.25" thickTop="1" x14ac:dyDescent="0.2">
      <c r="B56" s="137" t="s">
        <v>16</v>
      </c>
      <c r="C56" s="153" t="s">
        <v>179</v>
      </c>
      <c r="D56" s="138">
        <f>IF(D50 = 0,0,D51/D50)</f>
        <v>0.26688280997513963</v>
      </c>
    </row>
    <row r="57" spans="2:18" ht="25.5" x14ac:dyDescent="0.2">
      <c r="B57" s="139" t="s">
        <v>117</v>
      </c>
      <c r="C57" s="154" t="s">
        <v>181</v>
      </c>
      <c r="D57" s="109">
        <f>-G63</f>
        <v>-7345094.4061801368</v>
      </c>
      <c r="E57" s="136"/>
    </row>
    <row r="58" spans="2:18" ht="25.5" x14ac:dyDescent="0.2">
      <c r="B58" s="140" t="s">
        <v>118</v>
      </c>
      <c r="C58" s="154" t="s">
        <v>182</v>
      </c>
      <c r="D58" s="109">
        <f>-G64</f>
        <v>-215046.39360379236</v>
      </c>
    </row>
    <row r="59" spans="2:18" ht="29.45" customHeight="1" x14ac:dyDescent="0.2">
      <c r="B59" s="140" t="s">
        <v>119</v>
      </c>
      <c r="C59" s="154" t="s">
        <v>183</v>
      </c>
      <c r="D59" s="40">
        <v>0</v>
      </c>
    </row>
    <row r="60" spans="2:18" ht="26.25" thickBot="1" x14ac:dyDescent="0.25">
      <c r="B60" s="141" t="s">
        <v>17</v>
      </c>
      <c r="C60" s="156" t="s">
        <v>184</v>
      </c>
      <c r="D60" s="98">
        <f>SUM(D57:D59)</f>
        <v>-7560140.7997839293</v>
      </c>
    </row>
    <row r="61" spans="2:18" ht="13.5" thickTop="1" x14ac:dyDescent="0.2"/>
    <row r="62" spans="2:18" x14ac:dyDescent="0.2">
      <c r="B62" s="130" t="s">
        <v>9</v>
      </c>
      <c r="C62" s="146" t="s">
        <v>173</v>
      </c>
      <c r="D62" s="146" t="s">
        <v>171</v>
      </c>
      <c r="E62" s="146" t="s">
        <v>169</v>
      </c>
      <c r="F62" s="146" t="s">
        <v>170</v>
      </c>
      <c r="G62" s="146" t="s">
        <v>172</v>
      </c>
      <c r="H62" s="146" t="s">
        <v>38</v>
      </c>
    </row>
    <row r="63" spans="2:18" ht="15" x14ac:dyDescent="0.2">
      <c r="B63" s="139" t="s">
        <v>117</v>
      </c>
      <c r="C63" s="142" t="s">
        <v>168</v>
      </c>
      <c r="D63" s="143">
        <v>0</v>
      </c>
      <c r="E63" s="155"/>
      <c r="F63" s="143">
        <v>1</v>
      </c>
      <c r="G63" s="95">
        <f>D54-SUM(E64:E65,G64)</f>
        <v>7345094.4061801368</v>
      </c>
      <c r="H63" s="95">
        <f>G63</f>
        <v>7345094.4061801368</v>
      </c>
    </row>
    <row r="64" spans="2:18" ht="15" x14ac:dyDescent="0.2">
      <c r="B64" s="140" t="s">
        <v>118</v>
      </c>
      <c r="C64" s="142" t="s">
        <v>167</v>
      </c>
      <c r="D64" s="143">
        <v>0.5</v>
      </c>
      <c r="E64" s="95">
        <f>IF(D55&gt;0.01,MIN(0.04*D50,D54-E65),IF(D55&lt;-0.01,-MAX(0.04*D50,D54-E65),0))*0.5</f>
        <v>215046.39360379236</v>
      </c>
      <c r="F64" s="143">
        <v>0.5</v>
      </c>
      <c r="G64" s="95">
        <f>E64</f>
        <v>215046.39360379236</v>
      </c>
      <c r="H64" s="95">
        <f>SUM(G64,E64)</f>
        <v>430092.78720758471</v>
      </c>
    </row>
    <row r="65" spans="2:8" ht="15" x14ac:dyDescent="0.2">
      <c r="B65" s="140" t="s">
        <v>119</v>
      </c>
      <c r="C65" s="142" t="s">
        <v>166</v>
      </c>
      <c r="D65" s="143">
        <v>1</v>
      </c>
      <c r="E65" s="95">
        <f>IF(D54&gt;=0,MIN(D54,0.01*D50),-MAX(D54,0.01*D50))</f>
        <v>107523.19680189618</v>
      </c>
      <c r="F65" s="143">
        <v>0</v>
      </c>
      <c r="G65" s="155"/>
      <c r="H65" s="109">
        <f>E65</f>
        <v>107523.19680189618</v>
      </c>
    </row>
    <row r="66" spans="2:8" x14ac:dyDescent="0.2">
      <c r="B66" s="144" t="s">
        <v>38</v>
      </c>
      <c r="C66" s="157" t="s">
        <v>83</v>
      </c>
      <c r="D66" s="147"/>
      <c r="E66" s="145">
        <f>SUM(E64:E65)</f>
        <v>322569.5904056885</v>
      </c>
      <c r="F66" s="148"/>
      <c r="G66" s="145">
        <f>SUM(G63:G64)</f>
        <v>7560140.7997839293</v>
      </c>
      <c r="H66" s="145">
        <f>SUM(H63:H65)</f>
        <v>7882710.3901896179</v>
      </c>
    </row>
  </sheetData>
  <printOptions horizontalCentered="1"/>
  <pageMargins left="0.7" right="0.7" top="0.75" bottom="0.75" header="0.3" footer="0.3"/>
  <pageSetup fitToWidth="3" orientation="landscape" r:id="rId1"/>
  <headerFooter>
    <oddHeader>&amp;L&amp;"-,Bold"State of Colorado
MLR/Risk Corridor Reporting Template&amp;R&amp;"-,Bold"CONFIDENTIAL</oddHeader>
    <oddFooter>&amp;L&amp;"-,Bold"&amp;A
Page &amp;P of &amp;N&amp;R&amp;G</oddFooter>
  </headerFooter>
  <rowBreaks count="2" manualBreakCount="2">
    <brk id="28" min="1" max="9" man="1"/>
    <brk id="45" min="1" max="9" man="1"/>
  </rowBreaks>
  <ignoredErrors>
    <ignoredError sqref="D8:F8" numberStoredAsText="1"/>
  </ignoredError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91F0DA-BE9E-4EE6-B482-FA6C067E78F3}">
  <dimension ref="B1:E51"/>
  <sheetViews>
    <sheetView zoomScaleNormal="100" zoomScaleSheetLayoutView="70" workbookViewId="0">
      <selection activeCell="C35" sqref="C35"/>
    </sheetView>
  </sheetViews>
  <sheetFormatPr defaultColWidth="8.85546875" defaultRowHeight="12.75" x14ac:dyDescent="0.2"/>
  <cols>
    <col min="1" max="1" width="8.85546875" style="8" customWidth="1"/>
    <col min="2" max="2" width="11" style="8" bestFit="1" customWidth="1"/>
    <col min="3" max="3" width="53.140625" style="8" bestFit="1" customWidth="1"/>
    <col min="4" max="4" width="19.28515625" style="8" customWidth="1"/>
    <col min="5" max="16384" width="8.85546875" style="8"/>
  </cols>
  <sheetData>
    <row r="1" spans="2:5" ht="15" x14ac:dyDescent="0.25">
      <c r="C1"/>
    </row>
    <row r="2" spans="2:5" x14ac:dyDescent="0.2">
      <c r="B2" s="12" t="s">
        <v>133</v>
      </c>
      <c r="C2" s="13" t="str">
        <f>Overview!$C$11</f>
        <v>Colorado Access</v>
      </c>
    </row>
    <row r="3" spans="2:5" x14ac:dyDescent="0.2">
      <c r="B3" s="12" t="s">
        <v>142</v>
      </c>
      <c r="C3" s="13">
        <f>Overview!C12</f>
        <v>3</v>
      </c>
    </row>
    <row r="4" spans="2:5" x14ac:dyDescent="0.2">
      <c r="B4" s="12" t="s">
        <v>27</v>
      </c>
      <c r="C4" s="14" t="s">
        <v>46</v>
      </c>
    </row>
    <row r="5" spans="2:5" x14ac:dyDescent="0.2">
      <c r="B5" s="12" t="s">
        <v>28</v>
      </c>
      <c r="C5" s="13" t="str">
        <f>Overview!$C$14</f>
        <v>July 1, 2020 - June 30, 2021</v>
      </c>
    </row>
    <row r="6" spans="2:5" x14ac:dyDescent="0.2">
      <c r="B6" s="12"/>
      <c r="C6" s="13"/>
    </row>
    <row r="8" spans="2:5" x14ac:dyDescent="0.2">
      <c r="D8" s="59" t="s">
        <v>66</v>
      </c>
    </row>
    <row r="9" spans="2:5" x14ac:dyDescent="0.2">
      <c r="B9" s="39" t="s">
        <v>9</v>
      </c>
      <c r="C9" s="59" t="s">
        <v>46</v>
      </c>
      <c r="D9" s="59" t="s">
        <v>83</v>
      </c>
    </row>
    <row r="10" spans="2:5" x14ac:dyDescent="0.2">
      <c r="B10" s="2" t="s">
        <v>10</v>
      </c>
      <c r="C10" s="68" t="s">
        <v>7</v>
      </c>
      <c r="D10" s="7">
        <f>'Report 1. MLR Data'!K13</f>
        <v>165203041.63000003</v>
      </c>
      <c r="E10" s="103"/>
    </row>
    <row r="11" spans="2:5" x14ac:dyDescent="0.2">
      <c r="B11" s="2" t="s">
        <v>11</v>
      </c>
      <c r="C11" s="113" t="s">
        <v>180</v>
      </c>
      <c r="D11" s="7">
        <f>'Report 3. SUD Risk Corridor'!D60</f>
        <v>-7560140.7997839293</v>
      </c>
      <c r="E11" s="104"/>
    </row>
    <row r="12" spans="2:5" x14ac:dyDescent="0.2">
      <c r="B12" s="2" t="s">
        <v>12</v>
      </c>
      <c r="C12" s="113" t="s">
        <v>134</v>
      </c>
      <c r="D12" s="7">
        <f t="shared" ref="D12" si="0">D10+D11</f>
        <v>157642900.83021611</v>
      </c>
      <c r="E12" s="103"/>
    </row>
    <row r="13" spans="2:5" x14ac:dyDescent="0.2">
      <c r="B13" s="2" t="s">
        <v>13</v>
      </c>
      <c r="C13" s="113" t="s">
        <v>135</v>
      </c>
      <c r="D13" s="3">
        <f>'Report 1. MLR Data'!K26</f>
        <v>138971142.22052875</v>
      </c>
      <c r="E13" s="103"/>
    </row>
    <row r="14" spans="2:5" ht="25.5" x14ac:dyDescent="0.2">
      <c r="B14" s="2" t="s">
        <v>14</v>
      </c>
      <c r="C14" s="113" t="s">
        <v>136</v>
      </c>
      <c r="D14" s="4">
        <f>IF(D12=0,0,D13/D12)</f>
        <v>0.88155661617901127</v>
      </c>
      <c r="E14" s="103"/>
    </row>
    <row r="15" spans="2:5" x14ac:dyDescent="0.2">
      <c r="B15" s="2" t="s">
        <v>15</v>
      </c>
      <c r="C15" s="2" t="s">
        <v>1</v>
      </c>
      <c r="D15" s="38">
        <v>0.85</v>
      </c>
      <c r="E15" s="103"/>
    </row>
    <row r="16" spans="2:5" ht="13.5" thickBot="1" x14ac:dyDescent="0.25">
      <c r="B16" s="53" t="s">
        <v>16</v>
      </c>
      <c r="C16" s="114" t="s">
        <v>137</v>
      </c>
      <c r="D16" s="5">
        <f t="shared" ref="D16" si="1">IF(D15-D14&lt;0,0,D15-D14)</f>
        <v>0</v>
      </c>
      <c r="E16" s="103"/>
    </row>
    <row r="17" spans="2:5" ht="13.5" thickTop="1" x14ac:dyDescent="0.2">
      <c r="B17" s="1" t="s">
        <v>17</v>
      </c>
      <c r="C17" s="115" t="s">
        <v>138</v>
      </c>
      <c r="D17" s="6">
        <f>IF(D16=0,0,MAX(D12-(D13/D15),0))</f>
        <v>0</v>
      </c>
      <c r="E17" s="104"/>
    </row>
    <row r="20" spans="2:5" ht="12.75" customHeight="1" x14ac:dyDescent="0.25">
      <c r="B20"/>
      <c r="C20"/>
      <c r="D20"/>
    </row>
    <row r="21" spans="2:5" ht="15" x14ac:dyDescent="0.25">
      <c r="B21"/>
      <c r="C21"/>
      <c r="D21"/>
    </row>
    <row r="22" spans="2:5" ht="15" x14ac:dyDescent="0.25">
      <c r="B22"/>
      <c r="C22"/>
      <c r="D22"/>
    </row>
    <row r="23" spans="2:5" ht="15" x14ac:dyDescent="0.25">
      <c r="B23"/>
      <c r="C23"/>
      <c r="D23"/>
    </row>
    <row r="24" spans="2:5" ht="15" x14ac:dyDescent="0.25">
      <c r="B24"/>
      <c r="C24"/>
      <c r="D24"/>
    </row>
    <row r="25" spans="2:5" ht="15" x14ac:dyDescent="0.25">
      <c r="B25"/>
      <c r="C25"/>
      <c r="D25"/>
    </row>
    <row r="26" spans="2:5" ht="15" x14ac:dyDescent="0.25">
      <c r="B26"/>
      <c r="C26"/>
      <c r="D26"/>
    </row>
    <row r="27" spans="2:5" ht="15" x14ac:dyDescent="0.25">
      <c r="B27"/>
      <c r="C27"/>
      <c r="D27"/>
    </row>
    <row r="28" spans="2:5" ht="15" x14ac:dyDescent="0.25">
      <c r="B28"/>
      <c r="C28"/>
      <c r="D28"/>
    </row>
    <row r="29" spans="2:5" ht="15" x14ac:dyDescent="0.25">
      <c r="B29"/>
      <c r="C29"/>
      <c r="D29"/>
    </row>
    <row r="30" spans="2:5" ht="15" x14ac:dyDescent="0.25">
      <c r="B30"/>
      <c r="C30"/>
      <c r="D30"/>
    </row>
    <row r="31" spans="2:5" ht="15" x14ac:dyDescent="0.25">
      <c r="B31"/>
      <c r="C31"/>
      <c r="D31"/>
    </row>
    <row r="32" spans="2:5" ht="15" x14ac:dyDescent="0.25">
      <c r="B32"/>
      <c r="C32"/>
      <c r="D32"/>
    </row>
    <row r="33" spans="2:4" ht="15" x14ac:dyDescent="0.25">
      <c r="B33"/>
      <c r="C33"/>
      <c r="D33"/>
    </row>
    <row r="34" spans="2:4" ht="15" x14ac:dyDescent="0.25">
      <c r="B34"/>
      <c r="C34"/>
      <c r="D34"/>
    </row>
    <row r="35" spans="2:4" ht="15" x14ac:dyDescent="0.25">
      <c r="B35"/>
      <c r="C35"/>
      <c r="D35"/>
    </row>
    <row r="36" spans="2:4" ht="15" x14ac:dyDescent="0.25">
      <c r="B36"/>
      <c r="C36"/>
      <c r="D36"/>
    </row>
    <row r="37" spans="2:4" ht="15" x14ac:dyDescent="0.25">
      <c r="B37"/>
      <c r="C37"/>
      <c r="D37"/>
    </row>
    <row r="38" spans="2:4" ht="15" x14ac:dyDescent="0.25">
      <c r="B38"/>
      <c r="C38"/>
      <c r="D38"/>
    </row>
    <row r="39" spans="2:4" ht="15" x14ac:dyDescent="0.25">
      <c r="B39"/>
      <c r="C39"/>
      <c r="D39"/>
    </row>
    <row r="40" spans="2:4" ht="15" x14ac:dyDescent="0.25">
      <c r="B40"/>
      <c r="C40"/>
      <c r="D40"/>
    </row>
    <row r="41" spans="2:4" ht="15" x14ac:dyDescent="0.25">
      <c r="B41"/>
      <c r="C41"/>
      <c r="D41"/>
    </row>
    <row r="42" spans="2:4" ht="15" x14ac:dyDescent="0.25">
      <c r="B42"/>
      <c r="C42"/>
      <c r="D42"/>
    </row>
    <row r="43" spans="2:4" ht="15" x14ac:dyDescent="0.25">
      <c r="B43"/>
      <c r="C43"/>
      <c r="D43"/>
    </row>
    <row r="44" spans="2:4" ht="15" x14ac:dyDescent="0.25">
      <c r="B44"/>
      <c r="C44"/>
      <c r="D44"/>
    </row>
    <row r="45" spans="2:4" ht="15" x14ac:dyDescent="0.25">
      <c r="B45"/>
      <c r="C45"/>
      <c r="D45"/>
    </row>
    <row r="46" spans="2:4" ht="15" x14ac:dyDescent="0.25">
      <c r="B46"/>
      <c r="C46"/>
      <c r="D46"/>
    </row>
    <row r="47" spans="2:4" ht="15" x14ac:dyDescent="0.25">
      <c r="B47"/>
      <c r="C47"/>
      <c r="D47"/>
    </row>
    <row r="48" spans="2:4" ht="15" x14ac:dyDescent="0.25">
      <c r="B48"/>
      <c r="C48"/>
      <c r="D48"/>
    </row>
    <row r="49" spans="2:4" ht="15" x14ac:dyDescent="0.25">
      <c r="B49"/>
      <c r="C49"/>
      <c r="D49"/>
    </row>
    <row r="50" spans="2:4" ht="15" x14ac:dyDescent="0.25">
      <c r="B50"/>
      <c r="C50"/>
      <c r="D50"/>
    </row>
    <row r="51" spans="2:4" ht="15" x14ac:dyDescent="0.25">
      <c r="B51"/>
      <c r="C51"/>
      <c r="D51"/>
    </row>
  </sheetData>
  <protectedRanges>
    <protectedRange sqref="B29:D34 B37:D42 B45:D50 B21:D26" name="Range1"/>
  </protectedRanges>
  <pageMargins left="0.7" right="0.7" top="0.75" bottom="0.75" header="0.3" footer="0.3"/>
  <pageSetup fitToWidth="3" orientation="landscape" r:id="rId1"/>
  <headerFooter>
    <oddHeader>&amp;L&amp;"-,Bold"State of Colorado
MLR/Risk Corridor Reporting Template&amp;R&amp;"-,Bold"CONFIDENTIAL</oddHeader>
    <oddFooter>&amp;L&amp;"-,Bold"&amp;A
Page &amp;P of &amp;N&amp;R&amp;G</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J18"/>
  <sheetViews>
    <sheetView tabSelected="1" workbookViewId="0">
      <selection activeCell="I17" sqref="I17"/>
    </sheetView>
  </sheetViews>
  <sheetFormatPr defaultColWidth="8.7109375" defaultRowHeight="15" customHeight="1" x14ac:dyDescent="0.25"/>
  <cols>
    <col min="1" max="1" width="8.7109375" style="18" customWidth="1"/>
    <col min="2" max="10" width="10.7109375" style="18" customWidth="1"/>
    <col min="11" max="16384" width="8.7109375" style="18"/>
  </cols>
  <sheetData>
    <row r="2" spans="2:10" ht="15" customHeight="1" x14ac:dyDescent="0.25">
      <c r="B2" s="41" t="s">
        <v>133</v>
      </c>
      <c r="C2" s="13" t="str">
        <f>Overview!$C$11</f>
        <v>Colorado Access</v>
      </c>
    </row>
    <row r="3" spans="2:10" ht="15" customHeight="1" x14ac:dyDescent="0.25">
      <c r="B3" s="41" t="s">
        <v>142</v>
      </c>
      <c r="C3" s="13">
        <f>Overview!C12</f>
        <v>3</v>
      </c>
    </row>
    <row r="4" spans="2:10" ht="15" customHeight="1" x14ac:dyDescent="0.25">
      <c r="B4" s="41" t="s">
        <v>27</v>
      </c>
      <c r="C4" s="99" t="s">
        <v>120</v>
      </c>
    </row>
    <row r="5" spans="2:10" ht="15" customHeight="1" x14ac:dyDescent="0.25">
      <c r="B5" s="41" t="s">
        <v>28</v>
      </c>
      <c r="C5" s="15" t="str">
        <f>Overview!$C$14</f>
        <v>July 1, 2020 - June 30, 2021</v>
      </c>
    </row>
    <row r="7" spans="2:10" ht="15" customHeight="1" x14ac:dyDescent="0.25">
      <c r="B7" s="34" t="s">
        <v>39</v>
      </c>
      <c r="C7" s="17"/>
      <c r="D7" s="17"/>
      <c r="E7" s="17"/>
    </row>
    <row r="8" spans="2:10" ht="15" customHeight="1" x14ac:dyDescent="0.25">
      <c r="B8" s="32" t="s">
        <v>45</v>
      </c>
      <c r="C8" s="17"/>
      <c r="D8" s="17"/>
      <c r="E8" s="17"/>
    </row>
    <row r="9" spans="2:10" ht="15" customHeight="1" x14ac:dyDescent="0.25">
      <c r="B9" s="34" t="str">
        <f>"during the incurral time period of "&amp;Overview!$C$14&amp;"."</f>
        <v>during the incurral time period of July 1, 2020 - June 30, 2021.</v>
      </c>
      <c r="C9" s="17"/>
      <c r="D9" s="17"/>
      <c r="E9" s="17"/>
    </row>
    <row r="10" spans="2:10" ht="15" customHeight="1" x14ac:dyDescent="0.25">
      <c r="B10" s="17"/>
      <c r="C10" s="17"/>
      <c r="D10" s="17"/>
      <c r="E10" s="17"/>
    </row>
    <row r="12" spans="2:10" ht="15" customHeight="1" thickBot="1" x14ac:dyDescent="0.3">
      <c r="B12" s="15" t="s">
        <v>40</v>
      </c>
      <c r="C12" s="43" t="s">
        <v>186</v>
      </c>
      <c r="D12" s="43"/>
      <c r="E12" s="43"/>
      <c r="F12" s="43"/>
      <c r="G12" s="43"/>
      <c r="I12" s="180" t="s">
        <v>187</v>
      </c>
      <c r="J12" s="43"/>
    </row>
    <row r="13" spans="2:10" ht="15" customHeight="1" x14ac:dyDescent="0.25">
      <c r="B13" s="17"/>
      <c r="C13" s="15" t="s">
        <v>41</v>
      </c>
      <c r="D13" s="17"/>
      <c r="E13" s="17"/>
      <c r="G13" s="17"/>
      <c r="I13" s="15" t="s">
        <v>42</v>
      </c>
    </row>
    <row r="14" spans="2:10" ht="15" customHeight="1" x14ac:dyDescent="0.25">
      <c r="B14" s="17"/>
      <c r="C14" s="17"/>
      <c r="D14" s="17"/>
      <c r="E14" s="17"/>
      <c r="G14" s="17"/>
      <c r="I14" s="17"/>
    </row>
    <row r="15" spans="2:10" ht="15" customHeight="1" x14ac:dyDescent="0.25">
      <c r="B15" s="17"/>
      <c r="C15" s="17"/>
      <c r="D15" s="17"/>
      <c r="E15" s="17"/>
      <c r="G15" s="17"/>
      <c r="I15" s="17"/>
    </row>
    <row r="16" spans="2:10" ht="15" customHeight="1" x14ac:dyDescent="0.25">
      <c r="B16" s="17"/>
    </row>
    <row r="17" spans="2:10" ht="15" customHeight="1" thickBot="1" x14ac:dyDescent="0.3">
      <c r="B17" s="17"/>
      <c r="C17" s="43" t="s">
        <v>188</v>
      </c>
      <c r="D17" s="43"/>
      <c r="E17" s="43"/>
      <c r="F17" s="43"/>
      <c r="G17" s="43"/>
      <c r="I17" s="43" t="s">
        <v>189</v>
      </c>
      <c r="J17" s="43"/>
    </row>
    <row r="18" spans="2:10" ht="15" customHeight="1" x14ac:dyDescent="0.25">
      <c r="C18" s="15" t="s">
        <v>43</v>
      </c>
      <c r="D18" s="17"/>
      <c r="E18" s="17"/>
      <c r="G18" s="17"/>
      <c r="I18" s="15" t="s">
        <v>44</v>
      </c>
    </row>
  </sheetData>
  <pageMargins left="0.7" right="0.7" top="0.75" bottom="0.75" header="0.3" footer="0.3"/>
  <pageSetup fitToHeight="0" orientation="landscape" r:id="rId1"/>
  <headerFooter>
    <oddHeader>&amp;L&amp;"-,Bold"State of Colorado
MLR/Risk Corridor Reporting Template&amp;R&amp;"-,Bold"CONFIDENTIAL</oddHeader>
    <oddFooter>&amp;L&amp;"-,Bold"&amp;A
Page &amp;P of &amp;N&amp;R&amp;G</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2:N41"/>
  <sheetViews>
    <sheetView zoomScaleNormal="100" zoomScaleSheetLayoutView="100" workbookViewId="0">
      <selection activeCell="R21" sqref="R21"/>
    </sheetView>
  </sheetViews>
  <sheetFormatPr defaultColWidth="8.7109375" defaultRowHeight="15" customHeight="1" x14ac:dyDescent="0.25"/>
  <cols>
    <col min="1" max="16384" width="8.7109375" style="42"/>
  </cols>
  <sheetData>
    <row r="2" spans="2:14" ht="15" customHeight="1" x14ac:dyDescent="0.25">
      <c r="B2" s="44" t="s">
        <v>49</v>
      </c>
    </row>
    <row r="3" spans="2:14" ht="15" customHeight="1" x14ac:dyDescent="0.25">
      <c r="B3" s="179"/>
      <c r="C3" s="171"/>
      <c r="D3" s="171"/>
      <c r="E3" s="171"/>
      <c r="F3" s="171"/>
      <c r="G3" s="171"/>
      <c r="H3" s="171"/>
      <c r="I3" s="171"/>
      <c r="J3" s="171"/>
      <c r="K3" s="171"/>
      <c r="L3" s="171"/>
      <c r="M3" s="171"/>
      <c r="N3" s="172"/>
    </row>
    <row r="4" spans="2:14" ht="15" customHeight="1" x14ac:dyDescent="0.25">
      <c r="B4" s="173"/>
      <c r="C4" s="174"/>
      <c r="D4" s="174"/>
      <c r="E4" s="174"/>
      <c r="F4" s="174"/>
      <c r="G4" s="174"/>
      <c r="H4" s="174"/>
      <c r="I4" s="174"/>
      <c r="J4" s="174"/>
      <c r="K4" s="174"/>
      <c r="L4" s="174"/>
      <c r="M4" s="174"/>
      <c r="N4" s="175"/>
    </row>
    <row r="5" spans="2:14" ht="15" customHeight="1" x14ac:dyDescent="0.25">
      <c r="B5" s="173"/>
      <c r="C5" s="174"/>
      <c r="D5" s="174"/>
      <c r="E5" s="174"/>
      <c r="F5" s="174"/>
      <c r="G5" s="174"/>
      <c r="H5" s="174"/>
      <c r="I5" s="174"/>
      <c r="J5" s="174"/>
      <c r="K5" s="174"/>
      <c r="L5" s="174"/>
      <c r="M5" s="174"/>
      <c r="N5" s="175"/>
    </row>
    <row r="6" spans="2:14" ht="15" customHeight="1" x14ac:dyDescent="0.25">
      <c r="B6" s="173"/>
      <c r="C6" s="174"/>
      <c r="D6" s="174"/>
      <c r="E6" s="174"/>
      <c r="F6" s="174"/>
      <c r="G6" s="174"/>
      <c r="H6" s="174"/>
      <c r="I6" s="174"/>
      <c r="J6" s="174"/>
      <c r="K6" s="174"/>
      <c r="L6" s="174"/>
      <c r="M6" s="174"/>
      <c r="N6" s="175"/>
    </row>
    <row r="7" spans="2:14" ht="15" customHeight="1" x14ac:dyDescent="0.25">
      <c r="B7" s="173"/>
      <c r="C7" s="174"/>
      <c r="D7" s="174"/>
      <c r="E7" s="174"/>
      <c r="F7" s="174"/>
      <c r="G7" s="174"/>
      <c r="H7" s="174"/>
      <c r="I7" s="174"/>
      <c r="J7" s="174"/>
      <c r="K7" s="174"/>
      <c r="L7" s="174"/>
      <c r="M7" s="174"/>
      <c r="N7" s="175"/>
    </row>
    <row r="8" spans="2:14" ht="15" customHeight="1" x14ac:dyDescent="0.25">
      <c r="B8" s="173"/>
      <c r="C8" s="174"/>
      <c r="D8" s="174"/>
      <c r="E8" s="174"/>
      <c r="F8" s="174"/>
      <c r="G8" s="174"/>
      <c r="H8" s="174"/>
      <c r="I8" s="174"/>
      <c r="J8" s="174"/>
      <c r="K8" s="174"/>
      <c r="L8" s="174"/>
      <c r="M8" s="174"/>
      <c r="N8" s="175"/>
    </row>
    <row r="9" spans="2:14" ht="15" customHeight="1" x14ac:dyDescent="0.25">
      <c r="B9" s="173"/>
      <c r="C9" s="174"/>
      <c r="D9" s="174"/>
      <c r="E9" s="174"/>
      <c r="F9" s="174"/>
      <c r="G9" s="174"/>
      <c r="H9" s="174"/>
      <c r="I9" s="174"/>
      <c r="J9" s="174"/>
      <c r="K9" s="174"/>
      <c r="L9" s="174"/>
      <c r="M9" s="174"/>
      <c r="N9" s="175"/>
    </row>
    <row r="10" spans="2:14" ht="15" customHeight="1" x14ac:dyDescent="0.25">
      <c r="B10" s="173"/>
      <c r="C10" s="174"/>
      <c r="D10" s="174"/>
      <c r="E10" s="174"/>
      <c r="F10" s="174"/>
      <c r="G10" s="174"/>
      <c r="H10" s="174"/>
      <c r="I10" s="174"/>
      <c r="J10" s="174"/>
      <c r="K10" s="174"/>
      <c r="L10" s="174"/>
      <c r="M10" s="174"/>
      <c r="N10" s="175"/>
    </row>
    <row r="11" spans="2:14" ht="15" customHeight="1" x14ac:dyDescent="0.25">
      <c r="B11" s="173"/>
      <c r="C11" s="174"/>
      <c r="D11" s="174"/>
      <c r="E11" s="174"/>
      <c r="F11" s="174"/>
      <c r="G11" s="174"/>
      <c r="H11" s="174"/>
      <c r="I11" s="174"/>
      <c r="J11" s="174"/>
      <c r="K11" s="174"/>
      <c r="L11" s="174"/>
      <c r="M11" s="174"/>
      <c r="N11" s="175"/>
    </row>
    <row r="12" spans="2:14" ht="15" customHeight="1" x14ac:dyDescent="0.25">
      <c r="B12" s="173"/>
      <c r="C12" s="174"/>
      <c r="D12" s="174"/>
      <c r="E12" s="174"/>
      <c r="F12" s="174"/>
      <c r="G12" s="174"/>
      <c r="H12" s="174"/>
      <c r="I12" s="174"/>
      <c r="J12" s="174"/>
      <c r="K12" s="174"/>
      <c r="L12" s="174"/>
      <c r="M12" s="174"/>
      <c r="N12" s="175"/>
    </row>
    <row r="13" spans="2:14" ht="15" customHeight="1" x14ac:dyDescent="0.25">
      <c r="B13" s="173"/>
      <c r="C13" s="174"/>
      <c r="D13" s="174"/>
      <c r="E13" s="174"/>
      <c r="F13" s="174"/>
      <c r="G13" s="174"/>
      <c r="H13" s="174"/>
      <c r="I13" s="174"/>
      <c r="J13" s="174"/>
      <c r="K13" s="174"/>
      <c r="L13" s="174"/>
      <c r="M13" s="174"/>
      <c r="N13" s="175"/>
    </row>
    <row r="14" spans="2:14" ht="15" customHeight="1" x14ac:dyDescent="0.25">
      <c r="B14" s="173"/>
      <c r="C14" s="174"/>
      <c r="D14" s="174"/>
      <c r="E14" s="174"/>
      <c r="F14" s="174"/>
      <c r="G14" s="174"/>
      <c r="H14" s="174"/>
      <c r="I14" s="174"/>
      <c r="J14" s="174"/>
      <c r="K14" s="174"/>
      <c r="L14" s="174"/>
      <c r="M14" s="174"/>
      <c r="N14" s="175"/>
    </row>
    <row r="15" spans="2:14" ht="15" customHeight="1" x14ac:dyDescent="0.25">
      <c r="B15" s="173"/>
      <c r="C15" s="174"/>
      <c r="D15" s="174"/>
      <c r="E15" s="174"/>
      <c r="F15" s="174"/>
      <c r="G15" s="174"/>
      <c r="H15" s="174"/>
      <c r="I15" s="174"/>
      <c r="J15" s="174"/>
      <c r="K15" s="174"/>
      <c r="L15" s="174"/>
      <c r="M15" s="174"/>
      <c r="N15" s="175"/>
    </row>
    <row r="16" spans="2:14" ht="15" customHeight="1" x14ac:dyDescent="0.25">
      <c r="B16" s="173"/>
      <c r="C16" s="174"/>
      <c r="D16" s="174"/>
      <c r="E16" s="174"/>
      <c r="F16" s="174"/>
      <c r="G16" s="174"/>
      <c r="H16" s="174"/>
      <c r="I16" s="174"/>
      <c r="J16" s="174"/>
      <c r="K16" s="174"/>
      <c r="L16" s="174"/>
      <c r="M16" s="174"/>
      <c r="N16" s="175"/>
    </row>
    <row r="17" spans="2:14" ht="15" customHeight="1" x14ac:dyDescent="0.25">
      <c r="B17" s="173"/>
      <c r="C17" s="174"/>
      <c r="D17" s="174"/>
      <c r="E17" s="174"/>
      <c r="F17" s="174"/>
      <c r="G17" s="174"/>
      <c r="H17" s="174"/>
      <c r="I17" s="174"/>
      <c r="J17" s="174"/>
      <c r="K17" s="174"/>
      <c r="L17" s="174"/>
      <c r="M17" s="174"/>
      <c r="N17" s="175"/>
    </row>
    <row r="18" spans="2:14" ht="15" customHeight="1" x14ac:dyDescent="0.25">
      <c r="B18" s="173"/>
      <c r="C18" s="174"/>
      <c r="D18" s="174"/>
      <c r="E18" s="174"/>
      <c r="F18" s="174"/>
      <c r="G18" s="174"/>
      <c r="H18" s="174"/>
      <c r="I18" s="174"/>
      <c r="J18" s="174"/>
      <c r="K18" s="174"/>
      <c r="L18" s="174"/>
      <c r="M18" s="174"/>
      <c r="N18" s="175"/>
    </row>
    <row r="19" spans="2:14" ht="15" customHeight="1" x14ac:dyDescent="0.25">
      <c r="B19" s="173"/>
      <c r="C19" s="174"/>
      <c r="D19" s="174"/>
      <c r="E19" s="174"/>
      <c r="F19" s="174"/>
      <c r="G19" s="174"/>
      <c r="H19" s="174"/>
      <c r="I19" s="174"/>
      <c r="J19" s="174"/>
      <c r="K19" s="174"/>
      <c r="L19" s="174"/>
      <c r="M19" s="174"/>
      <c r="N19" s="175"/>
    </row>
    <row r="20" spans="2:14" ht="15" customHeight="1" x14ac:dyDescent="0.25">
      <c r="B20" s="173"/>
      <c r="C20" s="174"/>
      <c r="D20" s="174"/>
      <c r="E20" s="174"/>
      <c r="F20" s="174"/>
      <c r="G20" s="174"/>
      <c r="H20" s="174"/>
      <c r="I20" s="174"/>
      <c r="J20" s="174"/>
      <c r="K20" s="174"/>
      <c r="L20" s="174"/>
      <c r="M20" s="174"/>
      <c r="N20" s="175"/>
    </row>
    <row r="21" spans="2:14" ht="15" customHeight="1" x14ac:dyDescent="0.25">
      <c r="B21" s="176"/>
      <c r="C21" s="177"/>
      <c r="D21" s="177"/>
      <c r="E21" s="177"/>
      <c r="F21" s="177"/>
      <c r="G21" s="177"/>
      <c r="H21" s="177"/>
      <c r="I21" s="177"/>
      <c r="J21" s="177"/>
      <c r="K21" s="177"/>
      <c r="L21" s="177"/>
      <c r="M21" s="177"/>
      <c r="N21" s="178"/>
    </row>
    <row r="22" spans="2:14" ht="15" customHeight="1" x14ac:dyDescent="0.25">
      <c r="B22" s="48" t="s">
        <v>53</v>
      </c>
      <c r="C22" s="49"/>
      <c r="D22" s="49"/>
      <c r="E22" s="50"/>
      <c r="F22" s="50"/>
      <c r="G22" s="50"/>
      <c r="H22" s="50"/>
      <c r="I22" s="50"/>
      <c r="J22" s="50"/>
      <c r="K22" s="50"/>
      <c r="L22" s="50"/>
      <c r="M22" s="50"/>
      <c r="N22" s="51"/>
    </row>
    <row r="23" spans="2:14" ht="15" customHeight="1" x14ac:dyDescent="0.25">
      <c r="B23" s="170"/>
      <c r="C23" s="171"/>
      <c r="D23" s="171"/>
      <c r="E23" s="171"/>
      <c r="F23" s="171"/>
      <c r="G23" s="171"/>
      <c r="H23" s="171"/>
      <c r="I23" s="171"/>
      <c r="J23" s="171"/>
      <c r="K23" s="171"/>
      <c r="L23" s="171"/>
      <c r="M23" s="171"/>
      <c r="N23" s="172"/>
    </row>
    <row r="24" spans="2:14" ht="15" customHeight="1" x14ac:dyDescent="0.25">
      <c r="B24" s="173"/>
      <c r="C24" s="174"/>
      <c r="D24" s="174"/>
      <c r="E24" s="174"/>
      <c r="F24" s="174"/>
      <c r="G24" s="174"/>
      <c r="H24" s="174"/>
      <c r="I24" s="174"/>
      <c r="J24" s="174"/>
      <c r="K24" s="174"/>
      <c r="L24" s="174"/>
      <c r="M24" s="174"/>
      <c r="N24" s="175"/>
    </row>
    <row r="25" spans="2:14" ht="15" customHeight="1" x14ac:dyDescent="0.25">
      <c r="B25" s="173"/>
      <c r="C25" s="174"/>
      <c r="D25" s="174"/>
      <c r="E25" s="174"/>
      <c r="F25" s="174"/>
      <c r="G25" s="174"/>
      <c r="H25" s="174"/>
      <c r="I25" s="174"/>
      <c r="J25" s="174"/>
      <c r="K25" s="174"/>
      <c r="L25" s="174"/>
      <c r="M25" s="174"/>
      <c r="N25" s="175"/>
    </row>
    <row r="26" spans="2:14" ht="15" customHeight="1" x14ac:dyDescent="0.25">
      <c r="B26" s="173"/>
      <c r="C26" s="174"/>
      <c r="D26" s="174"/>
      <c r="E26" s="174"/>
      <c r="F26" s="174"/>
      <c r="G26" s="174"/>
      <c r="H26" s="174"/>
      <c r="I26" s="174"/>
      <c r="J26" s="174"/>
      <c r="K26" s="174"/>
      <c r="L26" s="174"/>
      <c r="M26" s="174"/>
      <c r="N26" s="175"/>
    </row>
    <row r="27" spans="2:14" ht="15" customHeight="1" x14ac:dyDescent="0.25">
      <c r="B27" s="173"/>
      <c r="C27" s="174"/>
      <c r="D27" s="174"/>
      <c r="E27" s="174"/>
      <c r="F27" s="174"/>
      <c r="G27" s="174"/>
      <c r="H27" s="174"/>
      <c r="I27" s="174"/>
      <c r="J27" s="174"/>
      <c r="K27" s="174"/>
      <c r="L27" s="174"/>
      <c r="M27" s="174"/>
      <c r="N27" s="175"/>
    </row>
    <row r="28" spans="2:14" ht="15" customHeight="1" x14ac:dyDescent="0.25">
      <c r="B28" s="173"/>
      <c r="C28" s="174"/>
      <c r="D28" s="174"/>
      <c r="E28" s="174"/>
      <c r="F28" s="174"/>
      <c r="G28" s="174"/>
      <c r="H28" s="174"/>
      <c r="I28" s="174"/>
      <c r="J28" s="174"/>
      <c r="K28" s="174"/>
      <c r="L28" s="174"/>
      <c r="M28" s="174"/>
      <c r="N28" s="175"/>
    </row>
    <row r="29" spans="2:14" ht="15" customHeight="1" x14ac:dyDescent="0.25">
      <c r="B29" s="173"/>
      <c r="C29" s="174"/>
      <c r="D29" s="174"/>
      <c r="E29" s="174"/>
      <c r="F29" s="174"/>
      <c r="G29" s="174"/>
      <c r="H29" s="174"/>
      <c r="I29" s="174"/>
      <c r="J29" s="174"/>
      <c r="K29" s="174"/>
      <c r="L29" s="174"/>
      <c r="M29" s="174"/>
      <c r="N29" s="175"/>
    </row>
    <row r="30" spans="2:14" ht="15" customHeight="1" x14ac:dyDescent="0.25">
      <c r="B30" s="173"/>
      <c r="C30" s="174"/>
      <c r="D30" s="174"/>
      <c r="E30" s="174"/>
      <c r="F30" s="174"/>
      <c r="G30" s="174"/>
      <c r="H30" s="174"/>
      <c r="I30" s="174"/>
      <c r="J30" s="174"/>
      <c r="K30" s="174"/>
      <c r="L30" s="174"/>
      <c r="M30" s="174"/>
      <c r="N30" s="175"/>
    </row>
    <row r="31" spans="2:14" ht="15" customHeight="1" x14ac:dyDescent="0.25">
      <c r="B31" s="173"/>
      <c r="C31" s="174"/>
      <c r="D31" s="174"/>
      <c r="E31" s="174"/>
      <c r="F31" s="174"/>
      <c r="G31" s="174"/>
      <c r="H31" s="174"/>
      <c r="I31" s="174"/>
      <c r="J31" s="174"/>
      <c r="K31" s="174"/>
      <c r="L31" s="174"/>
      <c r="M31" s="174"/>
      <c r="N31" s="175"/>
    </row>
    <row r="32" spans="2:14" ht="15" customHeight="1" x14ac:dyDescent="0.25">
      <c r="B32" s="173"/>
      <c r="C32" s="174"/>
      <c r="D32" s="174"/>
      <c r="E32" s="174"/>
      <c r="F32" s="174"/>
      <c r="G32" s="174"/>
      <c r="H32" s="174"/>
      <c r="I32" s="174"/>
      <c r="J32" s="174"/>
      <c r="K32" s="174"/>
      <c r="L32" s="174"/>
      <c r="M32" s="174"/>
      <c r="N32" s="175"/>
    </row>
    <row r="33" spans="2:14" ht="15" customHeight="1" x14ac:dyDescent="0.25">
      <c r="B33" s="173"/>
      <c r="C33" s="174"/>
      <c r="D33" s="174"/>
      <c r="E33" s="174"/>
      <c r="F33" s="174"/>
      <c r="G33" s="174"/>
      <c r="H33" s="174"/>
      <c r="I33" s="174"/>
      <c r="J33" s="174"/>
      <c r="K33" s="174"/>
      <c r="L33" s="174"/>
      <c r="M33" s="174"/>
      <c r="N33" s="175"/>
    </row>
    <row r="34" spans="2:14" ht="15" customHeight="1" x14ac:dyDescent="0.25">
      <c r="B34" s="173"/>
      <c r="C34" s="174"/>
      <c r="D34" s="174"/>
      <c r="E34" s="174"/>
      <c r="F34" s="174"/>
      <c r="G34" s="174"/>
      <c r="H34" s="174"/>
      <c r="I34" s="174"/>
      <c r="J34" s="174"/>
      <c r="K34" s="174"/>
      <c r="L34" s="174"/>
      <c r="M34" s="174"/>
      <c r="N34" s="175"/>
    </row>
    <row r="35" spans="2:14" ht="15" customHeight="1" x14ac:dyDescent="0.25">
      <c r="B35" s="173"/>
      <c r="C35" s="174"/>
      <c r="D35" s="174"/>
      <c r="E35" s="174"/>
      <c r="F35" s="174"/>
      <c r="G35" s="174"/>
      <c r="H35" s="174"/>
      <c r="I35" s="174"/>
      <c r="J35" s="174"/>
      <c r="K35" s="174"/>
      <c r="L35" s="174"/>
      <c r="M35" s="174"/>
      <c r="N35" s="175"/>
    </row>
    <row r="36" spans="2:14" ht="15" customHeight="1" x14ac:dyDescent="0.25">
      <c r="B36" s="173"/>
      <c r="C36" s="174"/>
      <c r="D36" s="174"/>
      <c r="E36" s="174"/>
      <c r="F36" s="174"/>
      <c r="G36" s="174"/>
      <c r="H36" s="174"/>
      <c r="I36" s="174"/>
      <c r="J36" s="174"/>
      <c r="K36" s="174"/>
      <c r="L36" s="174"/>
      <c r="M36" s="174"/>
      <c r="N36" s="175"/>
    </row>
    <row r="37" spans="2:14" ht="15" customHeight="1" x14ac:dyDescent="0.25">
      <c r="B37" s="173"/>
      <c r="C37" s="174"/>
      <c r="D37" s="174"/>
      <c r="E37" s="174"/>
      <c r="F37" s="174"/>
      <c r="G37" s="174"/>
      <c r="H37" s="174"/>
      <c r="I37" s="174"/>
      <c r="J37" s="174"/>
      <c r="K37" s="174"/>
      <c r="L37" s="174"/>
      <c r="M37" s="174"/>
      <c r="N37" s="175"/>
    </row>
    <row r="38" spans="2:14" ht="15" customHeight="1" x14ac:dyDescent="0.25">
      <c r="B38" s="173"/>
      <c r="C38" s="174"/>
      <c r="D38" s="174"/>
      <c r="E38" s="174"/>
      <c r="F38" s="174"/>
      <c r="G38" s="174"/>
      <c r="H38" s="174"/>
      <c r="I38" s="174"/>
      <c r="J38" s="174"/>
      <c r="K38" s="174"/>
      <c r="L38" s="174"/>
      <c r="M38" s="174"/>
      <c r="N38" s="175"/>
    </row>
    <row r="39" spans="2:14" ht="15" customHeight="1" x14ac:dyDescent="0.25">
      <c r="B39" s="173"/>
      <c r="C39" s="174"/>
      <c r="D39" s="174"/>
      <c r="E39" s="174"/>
      <c r="F39" s="174"/>
      <c r="G39" s="174"/>
      <c r="H39" s="174"/>
      <c r="I39" s="174"/>
      <c r="J39" s="174"/>
      <c r="K39" s="174"/>
      <c r="L39" s="174"/>
      <c r="M39" s="174"/>
      <c r="N39" s="175"/>
    </row>
    <row r="40" spans="2:14" ht="15" customHeight="1" x14ac:dyDescent="0.25">
      <c r="B40" s="173"/>
      <c r="C40" s="174"/>
      <c r="D40" s="174"/>
      <c r="E40" s="174"/>
      <c r="F40" s="174"/>
      <c r="G40" s="174"/>
      <c r="H40" s="174"/>
      <c r="I40" s="174"/>
      <c r="J40" s="174"/>
      <c r="K40" s="174"/>
      <c r="L40" s="174"/>
      <c r="M40" s="174"/>
      <c r="N40" s="175"/>
    </row>
    <row r="41" spans="2:14" ht="15" customHeight="1" x14ac:dyDescent="0.25">
      <c r="B41" s="176"/>
      <c r="C41" s="177"/>
      <c r="D41" s="177"/>
      <c r="E41" s="177"/>
      <c r="F41" s="177"/>
      <c r="G41" s="177"/>
      <c r="H41" s="177"/>
      <c r="I41" s="177"/>
      <c r="J41" s="177"/>
      <c r="K41" s="177"/>
      <c r="L41" s="177"/>
      <c r="M41" s="177"/>
      <c r="N41" s="178"/>
    </row>
  </sheetData>
  <mergeCells count="2">
    <mergeCell ref="B23:N41"/>
    <mergeCell ref="B3:N21"/>
  </mergeCells>
  <pageMargins left="0.7" right="0.7" top="0.75" bottom="0.75" header="0.3" footer="0.3"/>
  <pageSetup fitToHeight="0" orientation="landscape" r:id="rId1"/>
  <headerFooter>
    <oddHeader>&amp;L&amp;"-,Bold"State of Colorado
MLR/Risk Corridor Reporting Template&amp;R&amp;"-,Bold"CONFIDENTIAL</oddHeader>
    <oddFooter>&amp;L&amp;"-,Bold"&amp;A
Page &amp;P of &amp;N&amp;R&amp;G</oddFooter>
  </headerFooter>
  <rowBreaks count="1" manualBreakCount="1">
    <brk id="21" min="1" max="13"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Overview</vt:lpstr>
      <vt:lpstr>Report 1. MLR Data</vt:lpstr>
      <vt:lpstr>Report 2. SUD RC Data</vt:lpstr>
      <vt:lpstr>Report 3. SUD Risk Corridor</vt:lpstr>
      <vt:lpstr>Report 4. MLR Calculation</vt:lpstr>
      <vt:lpstr>Report 5. Certification</vt:lpstr>
      <vt:lpstr>RAE Scratch Sheet</vt:lpstr>
      <vt:lpstr>Overview!Print_Area</vt:lpstr>
      <vt:lpstr>'RAE Scratch Sheet'!Print_Area</vt:lpstr>
      <vt:lpstr>'Report 1. MLR Data'!Print_Area</vt:lpstr>
      <vt:lpstr>'Report 2. SUD RC Data'!Print_Area</vt:lpstr>
      <vt:lpstr>'Report 3. SUD Risk Corridor'!Print_Area</vt:lpstr>
      <vt:lpstr>'Report 4. MLR Calculation'!Print_Area</vt:lpstr>
      <vt:lpstr>'Report 5. Certification'!Print_Area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Optumas</dc:creator>
  <cp:lastModifiedBy>Phil Reed</cp:lastModifiedBy>
  <cp:lastPrinted>2021-12-13T19:40:04Z</cp:lastPrinted>
  <dcterms:created xsi:type="dcterms:W3CDTF">2015-11-05T21:44:37Z</dcterms:created>
  <dcterms:modified xsi:type="dcterms:W3CDTF">2022-01-14T17:43:03Z</dcterms:modified>
</cp:coreProperties>
</file>