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mysite.wellpoint.com/personal/af75756_ad_wellpoint_com/Documents/Desktop/Temporary/Super Temporary/"/>
    </mc:Choice>
  </mc:AlternateContent>
  <xr:revisionPtr revIDLastSave="0" documentId="8_{58B3CEAF-A46F-476F-8442-9FF4BF48EF1A}" xr6:coauthVersionLast="47" xr6:coauthVersionMax="47" xr10:uidLastSave="{00000000-0000-0000-0000-000000000000}"/>
  <bookViews>
    <workbookView xWindow="-12" yWindow="240" windowWidth="21600" windowHeight="11328" firstSheet="2" activeTab="5"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 name="MCO Tax Calculation" sheetId="13" r:id="rId9"/>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3" l="1"/>
  <c r="D14" i="13" s="1"/>
  <c r="E14" i="13" s="1"/>
  <c r="F14" i="13" s="1"/>
  <c r="G14" i="13" s="1"/>
  <c r="C13" i="13"/>
  <c r="D13" i="13" s="1"/>
  <c r="E13" i="13" s="1"/>
  <c r="F13" i="13" s="1"/>
  <c r="G13" i="13" s="1"/>
  <c r="I9" i="13"/>
  <c r="H13" i="13" l="1"/>
  <c r="H14" i="13"/>
  <c r="I13" i="13" l="1"/>
  <c r="I14" i="13"/>
  <c r="H5" i="13" l="1"/>
  <c r="H1" i="13"/>
  <c r="G1" i="13"/>
  <c r="F1" i="13"/>
  <c r="E1" i="13"/>
  <c r="D1" i="13"/>
  <c r="C1" i="13"/>
  <c r="B1" i="13"/>
  <c r="G5" i="13"/>
  <c r="F5" i="13"/>
  <c r="E5" i="13"/>
  <c r="D5" i="13"/>
  <c r="C5" i="13"/>
  <c r="B5" i="13"/>
  <c r="I5" i="13" l="1"/>
  <c r="I1" i="13"/>
  <c r="G94" i="8"/>
  <c r="E94" i="8"/>
  <c r="H94" i="8"/>
  <c r="F94" i="8"/>
  <c r="D94" i="8"/>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J28" i="1"/>
  <c r="H7" i="13" s="1"/>
  <c r="H11" i="13" s="1"/>
  <c r="I28" i="1"/>
  <c r="G7" i="13" s="1"/>
  <c r="G11" i="13" s="1"/>
  <c r="H28" i="1"/>
  <c r="F7" i="13" s="1"/>
  <c r="F11" i="13" s="1"/>
  <c r="G28" i="1"/>
  <c r="E7" i="13" s="1"/>
  <c r="E11" i="13" s="1"/>
  <c r="F28" i="1"/>
  <c r="D7" i="13" s="1"/>
  <c r="D11" i="13" s="1"/>
  <c r="E28" i="1"/>
  <c r="C7" i="13" s="1"/>
  <c r="C11" i="13" s="1"/>
  <c r="D28" i="1"/>
  <c r="B7" i="13" s="1"/>
  <c r="K24" i="1"/>
  <c r="K23" i="1"/>
  <c r="G17" i="13" l="1"/>
  <c r="G16" i="13"/>
  <c r="G18" i="13" s="1"/>
  <c r="C17" i="13"/>
  <c r="C16" i="13"/>
  <c r="C18" i="13" s="1"/>
  <c r="D17" i="13"/>
  <c r="D16" i="13"/>
  <c r="D18" i="13" s="1"/>
  <c r="I7" i="13"/>
  <c r="B11" i="13"/>
  <c r="E17" i="13"/>
  <c r="E16" i="13"/>
  <c r="E18" i="13" s="1"/>
  <c r="H16" i="13"/>
  <c r="H17" i="13"/>
  <c r="F17" i="13"/>
  <c r="F16" i="13"/>
  <c r="F18" i="13" s="1"/>
  <c r="C3" i="4"/>
  <c r="C3" i="6"/>
  <c r="C3" i="11"/>
  <c r="C3" i="8"/>
  <c r="C3" i="1"/>
  <c r="C5" i="11"/>
  <c r="C5" i="8"/>
  <c r="B16" i="13" l="1"/>
  <c r="B17" i="13"/>
  <c r="I11" i="13"/>
  <c r="H18" i="13"/>
  <c r="H25" i="11"/>
  <c r="G25" i="11"/>
  <c r="F25" i="11"/>
  <c r="E25" i="11"/>
  <c r="D25" i="11"/>
  <c r="H23" i="11"/>
  <c r="G23" i="11"/>
  <c r="F23" i="11"/>
  <c r="E23" i="11"/>
  <c r="B15" i="11"/>
  <c r="B22" i="11" s="1"/>
  <c r="C2" i="11"/>
  <c r="J90" i="8"/>
  <c r="J83" i="8"/>
  <c r="J76" i="8"/>
  <c r="J69" i="8"/>
  <c r="J62" i="8"/>
  <c r="P94" i="8"/>
  <c r="O94" i="8"/>
  <c r="N94" i="8"/>
  <c r="M94" i="8"/>
  <c r="L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I17" i="13" l="1"/>
  <c r="J11" i="13"/>
  <c r="I16" i="13"/>
  <c r="I18" i="13" s="1"/>
  <c r="B18" i="13"/>
  <c r="E24" i="11"/>
  <c r="I16" i="11"/>
  <c r="I17" i="11"/>
  <c r="G19" i="11"/>
  <c r="D24" i="11"/>
  <c r="E19" i="11"/>
  <c r="I18" i="11"/>
  <c r="G24" i="11"/>
  <c r="H12" i="11"/>
  <c r="D19" i="11"/>
  <c r="D23" i="11"/>
  <c r="I9" i="11"/>
  <c r="I23" i="11" s="1"/>
  <c r="I11" i="11"/>
  <c r="I25" i="11" s="1"/>
  <c r="H19" i="11"/>
  <c r="I10" i="11"/>
  <c r="H24" i="11"/>
  <c r="G12" i="11"/>
  <c r="F19" i="11"/>
  <c r="F12" i="11"/>
  <c r="F24" i="11"/>
  <c r="D12" i="11"/>
  <c r="E12" i="11"/>
  <c r="K12" i="1"/>
  <c r="K11" i="1"/>
  <c r="K10" i="1"/>
  <c r="J21" i="13" s="1"/>
  <c r="K9" i="1"/>
  <c r="J5" i="13" s="1"/>
  <c r="K32" i="1"/>
  <c r="K27" i="1"/>
  <c r="K26" i="1"/>
  <c r="K25" i="1"/>
  <c r="K21" i="1"/>
  <c r="K20" i="1"/>
  <c r="K19" i="1"/>
  <c r="K18" i="1"/>
  <c r="K17" i="1"/>
  <c r="C5" i="6"/>
  <c r="C2" i="6"/>
  <c r="C5" i="1"/>
  <c r="B43" i="11" l="1"/>
  <c r="D50" i="11" s="1"/>
  <c r="J1" i="13"/>
  <c r="E26" i="11"/>
  <c r="F26" i="11"/>
  <c r="G26" i="11"/>
  <c r="H26" i="11"/>
  <c r="I24" i="11"/>
  <c r="K28" i="1"/>
  <c r="I19" i="11"/>
  <c r="D26" i="11"/>
  <c r="I12" i="11"/>
  <c r="K13" i="1"/>
  <c r="D10" i="6" s="1"/>
  <c r="B9" i="4"/>
  <c r="C5" i="4"/>
  <c r="C2" i="4"/>
  <c r="D13" i="6" l="1"/>
  <c r="J7" i="13"/>
  <c r="C37" i="11"/>
  <c r="I26" i="11"/>
  <c r="D37" i="11" s="1"/>
  <c r="C2" i="1"/>
  <c r="E37" i="11" l="1"/>
  <c r="D51" i="11" s="1"/>
  <c r="D54" i="11" s="1"/>
  <c r="D56" i="11" s="1"/>
  <c r="D52" i="11" l="1"/>
  <c r="D53" i="11" s="1"/>
  <c r="D55" i="11"/>
  <c r="D58" i="11" s="1"/>
  <c r="D11" i="6" s="1"/>
  <c r="D12" i="6" s="1"/>
  <c r="D14" i="6" s="1"/>
  <c r="D16" i="6" s="1"/>
  <c r="D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Pierce, Julie L. (VA)</author>
  </authors>
  <commentList>
    <comment ref="I9" authorId="0" shapeId="0" xr:uid="{9C24179F-DF37-472F-B619-BF07B1D63AD6}">
      <text>
        <r>
          <rPr>
            <b/>
            <sz val="9"/>
            <color indexed="81"/>
            <rFont val="Tahoma"/>
            <family val="2"/>
          </rPr>
          <t>Pierce, Julie L. (VA):</t>
        </r>
        <r>
          <rPr>
            <sz val="9"/>
            <color indexed="81"/>
            <rFont val="Tahoma"/>
            <family val="2"/>
          </rPr>
          <t xml:space="preserve">
From Region 7 MRT submission.  Excludes HIPF.</t>
        </r>
      </text>
    </comment>
    <comment ref="A13" authorId="0" shapeId="0" xr:uid="{F12F1348-6CDF-4C6A-8FBD-69681B989F98}">
      <text>
        <r>
          <rPr>
            <b/>
            <sz val="9"/>
            <color indexed="81"/>
            <rFont val="Tahoma"/>
            <family val="2"/>
          </rPr>
          <t>Pierce, Julie L. (VA):</t>
        </r>
        <r>
          <rPr>
            <sz val="9"/>
            <color indexed="81"/>
            <rFont val="Tahoma"/>
            <family val="2"/>
          </rPr>
          <t xml:space="preserve">
Current year tax rates, adjusted to remove the impact of risk corridor or MLR rebates.  As of 6/30/21</t>
        </r>
      </text>
    </comment>
    <comment ref="A14" authorId="0" shapeId="0" xr:uid="{48F4C6B8-8DFE-4B0F-A44D-5F8AC80D3AD5}">
      <text>
        <r>
          <rPr>
            <b/>
            <sz val="9"/>
            <color indexed="81"/>
            <rFont val="Tahoma"/>
            <family val="2"/>
          </rPr>
          <t>Pierce, Julie L. (VA):</t>
        </r>
        <r>
          <rPr>
            <sz val="9"/>
            <color indexed="81"/>
            <rFont val="Tahoma"/>
            <family val="2"/>
          </rPr>
          <t xml:space="preserve">
Current year tax rates, adjusted to remove the impact of risk corridor or MLR rebates</t>
        </r>
      </text>
    </comment>
  </commentList>
</comments>
</file>

<file path=xl/sharedStrings.xml><?xml version="1.0" encoding="utf-8"?>
<sst xmlns="http://schemas.openxmlformats.org/spreadsheetml/2006/main" count="564" uniqueCount="203">
  <si>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</si>
  <si>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</si>
  <si>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</si>
  <si>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</si>
  <si>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</si>
  <si>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</si>
  <si>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</si>
  <si>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</si>
  <si>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</si>
  <si>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</si>
  <si>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</si>
  <si>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</si>
  <si>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</si>
  <si>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</si>
  <si>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</si>
  <si>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</si>
  <si>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</si>
  <si>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</si>
  <si>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</si>
  <si>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</si>
  <si>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</si>
  <si>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</si>
  <si>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</si>
  <si>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</si>
  <si>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</si>
  <si>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</si>
  <si>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</si>
  <si>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</si>
  <si>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</si>
  <si>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</si>
  <si>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</si>
  <si>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</si>
  <si>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</si>
  <si>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</si>
  <si>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</si>
  <si>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</si>
  <si>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</si>
  <si>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</si>
  <si>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</si>
  <si>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</si>
  <si>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</si>
  <si>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</si>
  <si>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</si>
  <si>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</si>
  <si>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</si>
  <si>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</si>
  <si>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</si>
  <si>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</si>
  <si>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</si>
  <si>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</si>
  <si>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</si>
  <si>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</si>
  <si>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</si>
  <si>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</si>
  <si>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</si>
  <si>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</si>
  <si>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</si>
  <si>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</si>
  <si>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</si>
  <si>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</si>
  <si>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</si>
  <si>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</si>
  <si>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</si>
  <si>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</si>
  <si>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</si>
  <si>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</si>
  <si>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</si>
  <si>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</si>
  <si>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</si>
  <si>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</si>
  <si>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</si>
  <si>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</si>
  <si>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</si>
  <si>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</si>
  <si>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</si>
  <si>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</si>
  <si>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</si>
  <si>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</si>
  <si>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</si>
  <si>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</si>
  <si>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</si>
  <si>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</si>
  <si>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</si>
  <si>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</si>
  <si>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</si>
  <si>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</si>
  <si>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</si>
  <si>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</si>
  <si>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</si>
  <si>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</si>
  <si>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</si>
  <si>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</si>
  <si>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</si>
  <si>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</si>
  <si>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</si>
  <si>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</si>
  <si>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</si>
  <si>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</si>
  <si>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</si>
  <si>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</si>
  <si>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</si>
  <si>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</si>
  <si>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</si>
  <si>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</si>
  <si>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</si>
  <si>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</si>
  <si>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</si>
  <si>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</si>
  <si>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</si>
  <si>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</si>
  <si>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</si>
  <si>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</si>
  <si>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</si>
  <si>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</si>
  <si>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</si>
  <si>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</si>
  <si>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</si>
  <si>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</si>
  <si>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</si>
  <si>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</si>
  <si>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</si>
  <si>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</si>
  <si>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</si>
  <si>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</si>
  <si>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</si>
  <si>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</si>
  <si>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</si>
  <si>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</si>
  <si>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</si>
  <si>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</si>
  <si>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</si>
  <si>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</si>
  <si>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</si>
  <si>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</si>
  <si>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</si>
  <si>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</si>
  <si>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</si>
  <si>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</si>
  <si>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</si>
  <si>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</si>
  <si>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</si>
  <si>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</si>
  <si>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</si>
  <si>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</si>
  <si>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</si>
  <si>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</si>
  <si>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</si>
  <si>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</si>
  <si>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</si>
  <si>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</si>
  <si>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</si>
  <si>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</si>
  <si>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</si>
  <si>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</si>
  <si>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</si>
  <si>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</si>
  <si>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</si>
  <si>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</si>
  <si>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</si>
  <si>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</si>
  <si>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</si>
  <si>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</si>
  <si>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</si>
  <si>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</si>
  <si>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</si>
  <si>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</si>
  <si>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</si>
  <si>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</si>
  <si>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</si>
  <si>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</si>
  <si>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</si>
  <si>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</si>
  <si>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</si>
  <si>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</si>
  <si>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</si>
  <si>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CCHA</t>
  </si>
  <si>
    <t>HCQI and SG&amp;A were allocated as a percent of premium by rate division.</t>
  </si>
  <si>
    <t>HCQI by Category</t>
  </si>
  <si>
    <t>Improve Health Outcomes</t>
  </si>
  <si>
    <t>Activities to Prevent Hospital Readmissions</t>
  </si>
  <si>
    <t>Improve Patient Safety and Reduce Medical Errors</t>
  </si>
  <si>
    <t>Wellness and Health Promotion Activities</t>
  </si>
  <si>
    <t>HIT Quality Improvement</t>
  </si>
  <si>
    <t>HCQI Policy, which describes in detail our process for capturing these costs:</t>
  </si>
  <si>
    <t>HCQI (pdf), Allocated Admin Overview (pdf), QI details (xls)</t>
  </si>
  <si>
    <t>Allocated Admin Overview, which describes how costs are captured in cost centers and allocated to lines of business.</t>
  </si>
  <si>
    <t>QI Details, which provides cost center and account information.</t>
  </si>
  <si>
    <t>Restated OPGAIN</t>
  </si>
  <si>
    <t>Capitated revenue</t>
  </si>
  <si>
    <t>Taxes</t>
  </si>
  <si>
    <t>Medical expense, excludes QI</t>
  </si>
  <si>
    <t>SG&amp;A, includes QI,  excludes HIPF</t>
  </si>
  <si>
    <t>Federal tax rate</t>
  </si>
  <si>
    <t>State tax rate</t>
  </si>
  <si>
    <t>Federal taxes</t>
  </si>
  <si>
    <t>State taxes</t>
  </si>
  <si>
    <t>Total income tax deduction</t>
  </si>
  <si>
    <t>Valued taxes for linking in report</t>
  </si>
  <si>
    <t>Total Region 6</t>
  </si>
  <si>
    <t>See Report 6. QI Support</t>
  </si>
  <si>
    <t>Patrick K. Fox, M.D.</t>
  </si>
  <si>
    <t>203-640-6444</t>
  </si>
  <si>
    <t>President-Elevance Medicaid-CO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</si>
</sst>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3"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b/>
      <sz val="11"/>
      <color theme="1"/>
      <name val="Calibri"/>
      <family val="2"/>
      <scheme val="minor"/>
    </font>
    <font>
      <sz val="11"/>
      <color rgb="FF000000"/>
      <name val="Calibri"/>
      <family val="2"/>
    </font>
    <font>
      <sz val="10"/>
      <color rgb="FF000000"/>
      <name val="Calibri"/>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9">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4"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4"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6" fillId="0" borderId="0" xfId="0" applyFont="1"/>
    <xf numFmtId="0" fontId="16" fillId="0" borderId="0" xfId="0" quotePrefix="1" applyFont="1" applyAlignment="1">
      <alignment horizontal="left"/>
    </xf>
    <xf numFmtId="0" fontId="13"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5" fillId="0" borderId="1" xfId="0" applyFont="1" applyBorder="1"/>
    <xf numFmtId="44" fontId="3" fillId="0" borderId="3" xfId="1" applyFont="1" applyFill="1" applyBorder="1"/>
    <xf numFmtId="44" fontId="4" fillId="9" borderId="1" xfId="1" applyFont="1" applyFill="1" applyBorder="1"/>
    <xf numFmtId="0" fontId="3" fillId="7" borderId="1" xfId="0" applyFont="1" applyFill="1" applyBorder="1" applyAlignment="1">
      <alignment horizontal="centerContinuous"/>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66" fontId="5" fillId="0" borderId="1" xfId="3" applyNumberFormat="1" applyFont="1" applyFill="1" applyBorder="1"/>
    <xf numFmtId="44" fontId="5" fillId="9" borderId="1" xfId="1" applyFont="1" applyFill="1" applyBorder="1"/>
    <xf numFmtId="0" fontId="18" fillId="0" borderId="0" xfId="0" applyFont="1" applyProtection="1">
      <protection locked="0"/>
    </xf>
    <xf numFmtId="49" fontId="0" fillId="0" borderId="0" xfId="0" applyNumberFormat="1"/>
    <xf numFmtId="43" fontId="0" fillId="0" borderId="0" xfId="3" applyFont="1" applyProtection="1">
      <protection locked="0"/>
    </xf>
    <xf numFmtId="43" fontId="0" fillId="0" borderId="19" xfId="3" applyFont="1" applyBorder="1" applyProtection="1">
      <protection locked="0"/>
    </xf>
    <xf numFmtId="166" fontId="0" fillId="0" borderId="0" xfId="3" applyNumberFormat="1" applyFont="1"/>
    <xf numFmtId="166" fontId="0" fillId="0" borderId="0" xfId="0" applyNumberFormat="1"/>
    <xf numFmtId="0" fontId="19" fillId="0" borderId="0" xfId="0" applyFont="1" applyAlignment="1">
      <alignment horizontal="center" vertical="center"/>
    </xf>
    <xf numFmtId="0" fontId="0" fillId="0" borderId="0" xfId="0" applyAlignment="1">
      <alignment horizontal="center" wrapText="1"/>
    </xf>
    <xf numFmtId="165" fontId="0" fillId="0" borderId="0" xfId="0" applyNumberFormat="1"/>
    <xf numFmtId="43" fontId="0" fillId="0" borderId="0" xfId="3" applyFont="1"/>
    <xf numFmtId="166" fontId="20" fillId="0" borderId="0" xfId="3" applyNumberFormat="1" applyFont="1" applyAlignment="1">
      <alignment horizontal="center" vertical="center"/>
    </xf>
    <xf numFmtId="10" fontId="0" fillId="0" borderId="0" xfId="2" applyNumberFormat="1" applyFont="1"/>
    <xf numFmtId="43" fontId="0" fillId="0" borderId="19" xfId="3" applyFont="1" applyBorder="1"/>
    <xf numFmtId="44" fontId="0" fillId="0" borderId="0" xfId="1" applyFont="1"/>
    <xf numFmtId="164" fontId="0" fillId="4" borderId="0" xfId="2" applyNumberFormat="1" applyFont="1" applyFill="1"/>
    <xf numFmtId="44" fontId="0" fillId="4" borderId="0" xfId="1" applyFont="1" applyFill="1"/>
    <xf numFmtId="164" fontId="0" fillId="0" borderId="0" xfId="2" applyNumberFormat="1" applyFont="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708420</xdr:colOff>
      <xdr:row>14</xdr:row>
      <xdr:rowOff>39960</xdr:rowOff>
    </xdr:from>
    <xdr:to>
      <xdr:col>4</xdr:col>
      <xdr:colOff>564600</xdr:colOff>
      <xdr:row>18</xdr:row>
      <xdr:rowOff>32880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7" name="Ink 6">
              <a:extLst>
                <a:ext uri="{FF2B5EF4-FFF2-40B4-BE49-F238E27FC236}">
                  <a16:creationId xmlns:a16="http://schemas.microsoft.com/office/drawing/2014/main" id="{18D90BA9-1817-9615-A21E-9C7B261D5626}"/>
                </a:ext>
              </a:extLst>
            </xdr14:cNvPr>
            <xdr14:cNvContentPartPr/>
          </xdr14:nvContentPartPr>
          <xdr14:nvPr macro=""/>
          <xdr14:xfrm>
            <a:off x="1310400" y="2706960"/>
            <a:ext cx="2073600" cy="754920"/>
          </xdr14:xfrm>
        </xdr:contentPart>
      </mc:Choice>
      <mc:Fallback>
        <xdr:pic>
          <xdr:nvPicPr>
            <xdr:cNvPr id="7" name="Ink 6">
              <a:extLst>
                <a:ext uri="{FF2B5EF4-FFF2-40B4-BE49-F238E27FC236}">
                  <a16:creationId xmlns:a16="http://schemas.microsoft.com/office/drawing/2014/main" id="{18D90BA9-1817-9615-A21E-9C7B261D5626}"/>
                </a:ext>
              </a:extLst>
            </xdr:cNvPr>
            <xdr:cNvPicPr/>
          </xdr:nvPicPr>
          <xdr:blipFill>
            <a:blip xmlns:r="http://schemas.openxmlformats.org/officeDocument/2006/relationships" r:embed="rId2"/>
            <a:stretch>
              <a:fillRect/>
            </a:stretch>
          </xdr:blipFill>
          <xdr:spPr>
            <a:xfrm>
              <a:off x="1301400" y="2698320"/>
              <a:ext cx="2091240" cy="77256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167640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167640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175260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304800</xdr:colOff>
          <xdr:row>58</xdr:row>
          <xdr:rowOff>144780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0</xdr:rowOff>
        </xdr:from>
        <xdr:to>
          <xdr:col>6</xdr:col>
          <xdr:colOff>304800</xdr:colOff>
          <xdr:row>65</xdr:row>
          <xdr:rowOff>137160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1-13T18:42:51.033"/>
    </inkml:context>
    <inkml:brush xml:id="br0">
      <inkml:brushProperty name="width" value="0.05" units="cm"/>
      <inkml:brushProperty name="height" value="0.05" units="cm"/>
    </inkml:brush>
  </inkml:definitions>
  <inkml:trace contextRef="#ctx0" brushRef="#br0">27 2097 24575,'-6'-3'0,"-12"-9"0,17 11 0,1 1 0,0-1 0,-1 0 0,1 0 0,0 0 0,0 0 0,0 1 0,-1-1 0,1 0 0,0 0 0,0 0 0,0 0 0,0 0 0,1 0 0,-1 1 0,0-1 0,0 0 0,0 0 0,1 0 0,-1 0 0,0 1 0,1-1 0,0-1 0,152-314 0,-40 104 0,9 6 0,151-194 0,-195 295 0,130-134 0,-170 201 0,1 2 0,2 1 0,2 3 0,0 1 0,3 2 0,64-30 0,-86 48 0,0 2 0,1 1 0,38-8 0,-53 14 0,1 0 0,0 1 0,0 0 0,0 1 0,0 0 0,0 1 0,-1 0 0,1 0 0,0 2 0,18 5 0,-26-7 0,0 0 0,1 1 0,-1-1 0,0 1 0,0 0 0,0 0 0,0 0 0,0 1 0,0-1 0,-1 1 0,1-1 0,-1 1 0,0 0 0,0 0 0,0 0 0,0 0 0,0 0 0,2 6 0,-3-4 0,0 0 0,0 0 0,-1-1 0,1 1 0,-1 0 0,0 0 0,-1 0 0,1 0 0,-1 0 0,0 0 0,0-1 0,-3 7 0,-2 5 0,-1 0 0,-1-1 0,-1 0 0,0 0 0,0-1 0,-21 23 0,-16 10 0,-2-1 0,-1-3 0,-74 49 0,-175 94 0,-178 60-1365,467-242-5461</inkml:trace>
  <inkml:trace contextRef="#ctx0" brushRef="#br0" timeOffset="2079.36">1525 1204 24575,'1'0'0,"0"0"0,0 0 0,0 0 0,0 0 0,0 0 0,-1 0 0,1 0 0,0 0 0,0 0 0,0 0 0,0 1 0,0-1 0,0 0 0,-1 1 0,1-1 0,0 0 0,0 1 0,-1-1 0,2 2 0,-2-2 0,0 1 0,0-1 0,0 1 0,0-1 0,0 1 0,0-1 0,0 0 0,-1 1 0,1-1 0,0 1 0,0-1 0,0 1 0,-1-1 0,1 0 0,0 1 0,-1-1 0,1 1 0,0-1 0,-1 0 0,1 0 0,0 1 0,-1-1 0,1 0 0,-1 1 0,-34 16 0,8-8 0,16-6 0,-1 1 0,1-2 0,0 1 0,-22 1 0,65-34 0,-25 21 0,412-521 0,-379 476 0,59-84 0,-119 172 0,1 1 0,2 0 0,-26 76 0,-19 118 0,58-210 0,0 0 0,1 0 0,1 0 0,0 0 0,2 21 0,0-36 0,1-1 0,-1 1 0,1-1 0,0 1 0,0-1 0,0 1 0,0-1 0,1 0 0,-1 1 0,1-1 0,0 0 0,0 0 0,0 0 0,4 4 0,-3-5 0,-1 0 0,1-1 0,-1 1 0,1-1 0,0 0 0,0 0 0,0 0 0,0 0 0,0 0 0,0-1 0,0 1 0,0-1 0,0 0 0,0 0 0,0 0 0,0 0 0,0-1 0,0 1 0,0-1 0,4-1 0,8-2 0,0-1 0,0-1 0,0-1 0,-1 0 0,0 0 0,25-19 0,73-67 0,-102 84 0,12-10 0,86-81 0,-89 80 0,-2 1 0,0-2 0,21-33 0,-47 71 0,2 0 0,0 1 0,-9 33 0,-10 67 0,25-114 0,-1 4 0,-1 6 0,0 0 0,1 1 0,1-1 0,0 1 0,1 17 0,0-29 0,1 0 0,-1 0 0,1 0 0,0 1 0,-1-2 0,1 1 0,1 0 0,-1 0 0,0 0 0,1 0 0,-1-1 0,1 1 0,0-1 0,0 1 0,0-1 0,0 0 0,1 0 0,-1 0 0,0 0 0,1 0 0,-1 0 0,1-1 0,0 1 0,0-1 0,-1 0 0,1 1 0,0-1 0,0-1 0,0 1 0,6 0 0,4 0 0,0 0 0,0-1 0,0-1 0,0-1 0,0 1 0,0-2 0,0 0 0,-1-1 0,20-7 0,110-58 0,17-31 0,27-14 0,-183 112 0,0 0 0,0 1 0,0-1 0,0 1 0,0 0 0,0 0 0,0 0 0,1 1 0,-1-1 0,0 1 0,1 0 0,-1 0 0,1 0 0,-1 0 0,0 0 0,1 1 0,-1-1 0,0 1 0,0 0 0,1 0 0,-1 1 0,3 0 0,0 3 0,1 0 0,-1 0 0,-1 0 0,1 1 0,-1 0 0,0 0 0,0 0 0,5 9 0,-1-1 0,13 20 0,2 0 0,30 31 0,-44-55 0,1 0 0,0-1 0,0 0 0,1 0 0,0-1 0,0-1 0,1 0 0,0-1 0,24 8 0,-10-6 0,1-2 0,-1 0 0,50 2 0,86-8 0,-105-1 0,0 1 0,69 11 0,-21 12-23,-79-16-168,0 0-1,0-2 0,1-1 0,0-1 0,0-1 1,30-3-1,-42-1-6634</inkml:trace>
  <inkml:trace contextRef="#ctx0" brushRef="#br0" timeOffset="2451.94">1555 1165 24575,'0'0'0,"7"0"0,17 1 0,16 0 0,24-7 0,24-8 0,37-12 0,26-10 0,27-9 0,-16 3 0,-37 9 0,-39 9-8191</inkml:trace>
  <inkml:trace contextRef="#ctx0" brushRef="#br0" timeOffset="4249">3906 390 24575,'5'1'0,"0"0"0,0 0 0,0 1 0,0 0 0,-1 0 0,1 0 0,-1 0 0,1 1 0,-1 0 0,4 3 0,20 11 0,-11-10 0,0-2 0,0 0 0,1-1 0,0-1 0,-1-1 0,1 0 0,0-1 0,0-1 0,21-3 0,24-4 0,72-19 0,277-84 0,-6-26 0,125-37 0,-530 172 0,0 0 0,0 1 0,1-1 0,-1 1 0,0-1 0,0 1 0,1 0 0,-1-1 0,0 1 0,1 0 0,-1 0 0,1 0 0,-1 0 0,0 0 0,1 0 0,-1 0 0,3 1 0,-20 16 0,4-6 0,-254 264 0,20 21 0,108-126 0,-21 24 0,-402 452 0,546-630 0,11-11 0,1-1 0,-1 0 0,0 0 0,0 0 0,0-1 0,-1 1 0,1-1 0,-1 0 0,0 0 0,-10 4 0,14-7 0,1-1 0,-1 1 0,0 0 0,1 0 0,-1 0 0,0 0 0,0-1 0,1 1 0,-1 0 0,0-1 0,1 1 0,-1 0 0,0-1 0,1 1 0,-1-1 0,1 1 0,-1-1 0,1 1 0,-1-1 0,1 0 0,-1 1 0,1-1 0,0 1 0,-1-1 0,1 0 0,0 1 0,-1-1 0,1 0 0,0 0 0,0 1 0,0-1 0,0 0 0,0 0 0,0 1 0,0-1 0,0 0 0,0 0 0,0 0 0,-1-37 0,1 34 0,1-42 0,30-514 0,-29 537 0,1 1 0,1-1 0,1 1 0,13-36 0,-16 53 0,1 0 0,-1 1 0,1-1 0,0 1 0,0 0 0,0-1 0,0 1 0,1 1 0,0-1 0,0 0 0,6-4 0,-7 7 0,1-1 0,-1 0 0,1 1 0,0 0 0,-1-1 0,1 2 0,0-1 0,0 0 0,0 1 0,-1-1 0,1 1 0,0 0 0,0 1 0,0-1 0,0 1 0,0-1 0,5 3 0,8 3 0,-1 0 0,0 1 0,-1 1 0,0 0 0,0 1 0,-1 1 0,23 19 0,87 93 0,-106-103 0,73 85 0,-4 3 0,78 129 0,-168-242 0,1 0 0,0-1 0,0 1 0,1 0 0,-2-12 0,1 2 0,1 13 0,1 0 0,-1 0 0,1-1 0,0 1 0,0 0 0,0-1 0,0 1 0,0 0 0,1 0 0,0-1 0,-1 1 0,1 0 0,1 0 0,-1 0 0,0 0 0,1 0 0,-1 0 0,1 0 0,2-3 0,0 3 0,0-1 0,0 0 0,0 1 0,0 0 0,1 0 0,-1 0 0,1 1 0,0 0 0,-1 0 0,11-3 0,6 0 0,1 0 0,0 2 0,-1 1 0,35 1 0,-2 1 0,0 3 0,105 20 0,-140-16 0,-19-6 0,1-1 0,-1 0 0,0 1 0,1-1 0,-1 0 0,0 1 0,0-1 0,1 1 0,-1-1 0,0 0 0,0 1 0,1-1 0,-1 1 0,0-1 0,0 1 0,0-1 0,0 0 0,0 1 0,0-1 0,0 1 0,0-1 0,0 1 0,0 0 0,-1 2 0,-1 1 0,1-1 0,-1 0 0,0 0 0,0-1 0,0 1 0,-1 0 0,-4 4 0,-41 44 0,1-3 0,2 3 0,-61 88 0,90-107-1365</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7.vml"/><Relationship Id="rId7" Type="http://schemas.openxmlformats.org/officeDocument/2006/relationships/oleObject" Target="../embeddings/oleObject2.bin"/><Relationship Id="rId12"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image" Target="../media/image3.emf"/><Relationship Id="rId11" Type="http://schemas.openxmlformats.org/officeDocument/2006/relationships/package" Target="../embeddings/Microsoft_Excel_Worksheet.xlsx"/><Relationship Id="rId5" Type="http://schemas.openxmlformats.org/officeDocument/2006/relationships/oleObject" Target="../embeddings/oleObject1.bin"/><Relationship Id="rId10" Type="http://schemas.openxmlformats.org/officeDocument/2006/relationships/image" Target="../media/image4.emf"/><Relationship Id="rId4" Type="http://schemas.openxmlformats.org/officeDocument/2006/relationships/vmlDrawing" Target="../drawings/vmlDrawing8.vml"/><Relationship Id="rId9"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zoomScaleNormal="100" workbookViewId="0"/>
  </sheetViews>
  <sheetFormatPr defaultColWidth="8.77734375" defaultRowHeight="15" customHeight="1" x14ac:dyDescent="0.3"/>
  <cols>
    <col min="2" max="2" width="36.21875" customWidth="1"/>
    <col min="3" max="5" width="25.77734375" customWidth="1"/>
    <col min="6" max="6" width="28.21875" customWidth="1"/>
    <col min="7" max="7" width="30.109375" customWidth="1"/>
  </cols>
  <sheetData>
    <row r="2" spans="2:7" ht="18" x14ac:dyDescent="0.35">
      <c r="B2" s="15" t="s">
        <v>100</v>
      </c>
      <c r="C2" s="16"/>
      <c r="D2" s="16"/>
      <c r="E2" s="16"/>
      <c r="F2" s="16"/>
      <c r="G2" s="16"/>
    </row>
    <row r="3" spans="2:7" ht="15" customHeight="1" x14ac:dyDescent="0.3">
      <c r="B3" s="17"/>
      <c r="C3" s="16"/>
      <c r="D3" s="16"/>
      <c r="E3" s="16"/>
      <c r="F3" s="16"/>
      <c r="G3" s="16"/>
    </row>
    <row r="4" spans="2:7" ht="15" customHeight="1" thickBot="1" x14ac:dyDescent="0.35">
      <c r="B4" s="13" t="s">
        <v>29</v>
      </c>
      <c r="C4" s="16"/>
      <c r="D4" s="16"/>
      <c r="E4" s="16"/>
      <c r="F4" s="16"/>
      <c r="G4" s="16"/>
    </row>
    <row r="5" spans="2:7" ht="15" customHeight="1" x14ac:dyDescent="0.3">
      <c r="B5" s="18" t="s">
        <v>117</v>
      </c>
      <c r="C5" s="19"/>
      <c r="D5" s="19"/>
      <c r="E5" s="20"/>
      <c r="F5" s="16"/>
      <c r="G5" s="16"/>
    </row>
    <row r="6" spans="2:7" ht="15" customHeight="1" x14ac:dyDescent="0.3">
      <c r="B6" s="21" t="s">
        <v>99</v>
      </c>
      <c r="C6" s="16"/>
      <c r="D6" s="16"/>
      <c r="E6" s="22"/>
      <c r="F6" s="16"/>
      <c r="G6" s="16"/>
    </row>
    <row r="7" spans="2:7" ht="15" customHeight="1" x14ac:dyDescent="0.3">
      <c r="B7" s="21" t="s">
        <v>30</v>
      </c>
      <c r="C7" s="16"/>
      <c r="D7" s="16"/>
      <c r="E7" s="22"/>
      <c r="F7" s="16"/>
      <c r="G7" s="16"/>
    </row>
    <row r="8" spans="2:7" ht="15" customHeight="1" thickBot="1" x14ac:dyDescent="0.35">
      <c r="B8" s="39" t="s">
        <v>68</v>
      </c>
      <c r="C8" s="23"/>
      <c r="D8" s="23"/>
      <c r="E8" s="24"/>
      <c r="F8" s="16"/>
      <c r="G8" s="16"/>
    </row>
    <row r="9" spans="2:7" ht="15" customHeight="1" x14ac:dyDescent="0.3">
      <c r="B9" s="16"/>
      <c r="C9" s="16"/>
      <c r="D9" s="16"/>
      <c r="E9" s="16"/>
      <c r="F9" s="16"/>
      <c r="G9" s="16"/>
    </row>
    <row r="10" spans="2:7" ht="15" customHeight="1" thickBot="1" x14ac:dyDescent="0.35">
      <c r="B10" s="13" t="s">
        <v>31</v>
      </c>
      <c r="C10" s="16"/>
      <c r="D10" s="16"/>
      <c r="E10" s="16"/>
      <c r="F10" s="16"/>
      <c r="G10" s="16"/>
    </row>
    <row r="11" spans="2:7" ht="15" customHeight="1" x14ac:dyDescent="0.3">
      <c r="B11" s="53" t="s">
        <v>69</v>
      </c>
      <c r="C11" s="105" t="s">
        <v>175</v>
      </c>
      <c r="E11" s="16"/>
      <c r="F11" s="16"/>
      <c r="G11" s="16"/>
    </row>
    <row r="12" spans="2:7" ht="15" customHeight="1" x14ac:dyDescent="0.3">
      <c r="B12" s="25" t="s">
        <v>114</v>
      </c>
      <c r="C12" s="106">
        <v>6</v>
      </c>
      <c r="E12" s="16"/>
      <c r="F12" s="16"/>
      <c r="G12" s="16"/>
    </row>
    <row r="13" spans="2:7" ht="15" customHeight="1" x14ac:dyDescent="0.3">
      <c r="B13" s="104" t="s">
        <v>116</v>
      </c>
      <c r="C13" s="122" t="s">
        <v>131</v>
      </c>
      <c r="E13" s="16"/>
      <c r="F13" s="16"/>
      <c r="G13" s="16"/>
    </row>
    <row r="14" spans="2:7" ht="15" customHeight="1" x14ac:dyDescent="0.3">
      <c r="B14" s="104" t="s">
        <v>115</v>
      </c>
      <c r="C14" s="107" t="s">
        <v>131</v>
      </c>
      <c r="E14" s="16"/>
      <c r="F14" s="16"/>
      <c r="G14" s="16"/>
    </row>
    <row r="15" spans="2:7" ht="15" customHeight="1" thickBot="1" x14ac:dyDescent="0.35">
      <c r="B15" s="26" t="s">
        <v>32</v>
      </c>
      <c r="C15" s="108">
        <v>44834</v>
      </c>
      <c r="E15" s="16"/>
      <c r="F15" s="16"/>
      <c r="G15" s="16"/>
    </row>
    <row r="16" spans="2:7" ht="15" customHeight="1" x14ac:dyDescent="0.3">
      <c r="B16" s="16"/>
      <c r="C16" s="16"/>
      <c r="D16" s="16"/>
      <c r="E16" s="16"/>
      <c r="F16" s="16"/>
      <c r="G16" s="16"/>
    </row>
    <row r="17" spans="2:7" ht="15" customHeight="1" thickBot="1" x14ac:dyDescent="0.35">
      <c r="B17" s="13" t="s">
        <v>33</v>
      </c>
      <c r="C17" s="16"/>
      <c r="D17" s="16"/>
      <c r="E17" s="16"/>
      <c r="F17" s="16"/>
      <c r="G17" s="16"/>
    </row>
    <row r="18" spans="2:7" ht="15" customHeight="1" x14ac:dyDescent="0.3">
      <c r="B18" s="86" t="s">
        <v>94</v>
      </c>
      <c r="C18" s="19"/>
      <c r="D18" s="19"/>
      <c r="E18" s="19"/>
      <c r="F18" s="19"/>
      <c r="G18" s="20"/>
    </row>
    <row r="19" spans="2:7" ht="15" customHeight="1" x14ac:dyDescent="0.3">
      <c r="B19" s="28" t="s">
        <v>47</v>
      </c>
      <c r="C19" s="16"/>
      <c r="D19" s="16"/>
      <c r="E19" s="16"/>
      <c r="F19" s="16"/>
      <c r="G19" s="22"/>
    </row>
    <row r="20" spans="2:7" ht="15" customHeight="1" x14ac:dyDescent="0.3">
      <c r="B20" s="21" t="s">
        <v>102</v>
      </c>
      <c r="C20" s="16"/>
      <c r="D20" s="16"/>
      <c r="E20" s="16"/>
      <c r="F20" s="16"/>
      <c r="G20" s="22"/>
    </row>
    <row r="21" spans="2:7" ht="15" customHeight="1" x14ac:dyDescent="0.3">
      <c r="B21" s="109" t="s">
        <v>121</v>
      </c>
      <c r="C21" s="47"/>
      <c r="D21" s="47"/>
      <c r="E21" s="47"/>
      <c r="F21" s="47"/>
      <c r="G21" s="48"/>
    </row>
    <row r="22" spans="2:7" ht="15" customHeight="1" x14ac:dyDescent="0.3">
      <c r="B22" s="46" t="s">
        <v>134</v>
      </c>
      <c r="C22" s="47"/>
      <c r="D22" s="47"/>
      <c r="E22" s="47"/>
      <c r="F22" s="47"/>
      <c r="G22" s="48"/>
    </row>
    <row r="23" spans="2:7" ht="15" customHeight="1" x14ac:dyDescent="0.3">
      <c r="B23" s="109" t="s">
        <v>122</v>
      </c>
      <c r="C23" s="47"/>
      <c r="D23" s="47"/>
      <c r="E23" s="47"/>
      <c r="F23" s="47"/>
      <c r="G23" s="48"/>
    </row>
    <row r="24" spans="2:7" ht="15" customHeight="1" x14ac:dyDescent="0.3">
      <c r="B24" s="46" t="s">
        <v>104</v>
      </c>
      <c r="C24" s="47"/>
      <c r="D24" s="47"/>
      <c r="E24" s="47"/>
      <c r="F24" s="47"/>
      <c r="G24" s="48"/>
    </row>
    <row r="25" spans="2:7" ht="15" customHeight="1" x14ac:dyDescent="0.3">
      <c r="B25" s="28" t="s">
        <v>143</v>
      </c>
      <c r="C25" s="16"/>
      <c r="D25" s="16"/>
      <c r="E25" s="16"/>
      <c r="F25" s="16"/>
      <c r="G25" s="22"/>
    </row>
    <row r="26" spans="2:7" ht="15" customHeight="1" x14ac:dyDescent="0.3">
      <c r="B26" s="125" t="s">
        <v>161</v>
      </c>
      <c r="C26" s="16"/>
      <c r="D26" s="16"/>
      <c r="E26" s="16"/>
      <c r="F26" s="16"/>
      <c r="G26" s="22"/>
    </row>
    <row r="27" spans="2:7" ht="15" customHeight="1" x14ac:dyDescent="0.3">
      <c r="B27" s="125" t="s">
        <v>164</v>
      </c>
      <c r="C27" s="16"/>
      <c r="D27" s="16"/>
      <c r="E27" s="16"/>
      <c r="F27" s="16"/>
      <c r="G27" s="22"/>
    </row>
    <row r="28" spans="2:7" ht="15" customHeight="1" x14ac:dyDescent="0.3">
      <c r="B28" s="28" t="s">
        <v>48</v>
      </c>
      <c r="C28" s="16"/>
      <c r="D28" s="16"/>
      <c r="E28" s="16"/>
      <c r="F28" s="16"/>
      <c r="G28" s="22"/>
    </row>
    <row r="29" spans="2:7" ht="15" customHeight="1" x14ac:dyDescent="0.3">
      <c r="B29" s="28" t="s">
        <v>103</v>
      </c>
      <c r="C29" s="16"/>
      <c r="D29" s="16"/>
      <c r="E29" s="16"/>
      <c r="F29" s="16"/>
      <c r="G29" s="22"/>
    </row>
    <row r="30" spans="2:7" ht="15" customHeight="1" x14ac:dyDescent="0.3">
      <c r="B30" s="28" t="s">
        <v>50</v>
      </c>
      <c r="C30" s="16"/>
      <c r="D30" s="16"/>
      <c r="E30" s="16"/>
      <c r="F30" s="16"/>
      <c r="G30" s="22"/>
    </row>
    <row r="31" spans="2:7" ht="15" customHeight="1" x14ac:dyDescent="0.3">
      <c r="B31" s="38" t="s">
        <v>51</v>
      </c>
      <c r="C31" s="16"/>
      <c r="D31" s="16"/>
      <c r="E31" s="16"/>
      <c r="F31" s="16"/>
      <c r="G31" s="22"/>
    </row>
    <row r="32" spans="2:7" ht="15" customHeight="1" x14ac:dyDescent="0.3">
      <c r="B32" s="38"/>
      <c r="C32" s="16"/>
      <c r="D32" s="16"/>
      <c r="E32" s="16"/>
      <c r="F32" s="16"/>
      <c r="G32" s="22"/>
    </row>
    <row r="33" spans="2:7" ht="15" customHeight="1" x14ac:dyDescent="0.3">
      <c r="B33" s="87" t="s">
        <v>113</v>
      </c>
      <c r="C33" s="16"/>
      <c r="D33" s="16"/>
      <c r="E33" s="16"/>
      <c r="F33" s="16"/>
      <c r="G33" s="22"/>
    </row>
    <row r="34" spans="2:7" ht="15" customHeight="1" x14ac:dyDescent="0.3">
      <c r="B34" s="21" t="s">
        <v>132</v>
      </c>
      <c r="C34" s="16"/>
      <c r="D34" s="16"/>
      <c r="E34" s="16"/>
      <c r="F34" s="16"/>
      <c r="G34" s="22"/>
    </row>
    <row r="35" spans="2:7" ht="15" customHeight="1" x14ac:dyDescent="0.3">
      <c r="B35" s="21" t="s">
        <v>133</v>
      </c>
      <c r="C35" s="16"/>
      <c r="D35" s="16"/>
      <c r="E35" s="16"/>
      <c r="F35" s="16"/>
      <c r="G35" s="22"/>
    </row>
    <row r="36" spans="2:7" ht="15" customHeight="1" x14ac:dyDescent="0.3">
      <c r="B36" s="21" t="s">
        <v>118</v>
      </c>
      <c r="C36" s="16"/>
      <c r="D36" s="16"/>
      <c r="E36" s="16"/>
      <c r="F36" s="16"/>
      <c r="G36" s="22"/>
    </row>
    <row r="37" spans="2:7" ht="15" customHeight="1" x14ac:dyDescent="0.3">
      <c r="B37" s="38"/>
      <c r="C37" s="16"/>
      <c r="D37" s="16"/>
      <c r="E37" s="16"/>
      <c r="F37" s="16"/>
      <c r="G37" s="22"/>
    </row>
    <row r="38" spans="2:7" ht="15" customHeight="1" x14ac:dyDescent="0.3">
      <c r="B38" s="87" t="s">
        <v>95</v>
      </c>
      <c r="C38" s="16"/>
      <c r="D38" s="16"/>
      <c r="E38" s="16"/>
      <c r="F38" s="16"/>
      <c r="G38" s="22"/>
    </row>
    <row r="39" spans="2:7" ht="15" customHeight="1" x14ac:dyDescent="0.3">
      <c r="B39" s="21" t="s">
        <v>119</v>
      </c>
      <c r="C39" s="16"/>
      <c r="D39" s="16"/>
      <c r="E39" s="16"/>
      <c r="F39" s="16"/>
      <c r="G39" s="22"/>
    </row>
    <row r="40" spans="2:7" ht="15" customHeight="1" x14ac:dyDescent="0.3">
      <c r="B40" s="38"/>
      <c r="C40" s="16"/>
      <c r="D40" s="16"/>
      <c r="E40" s="16"/>
      <c r="F40" s="16"/>
      <c r="G40" s="22"/>
    </row>
    <row r="41" spans="2:7" ht="15" customHeight="1" x14ac:dyDescent="0.3">
      <c r="B41" s="87" t="s">
        <v>96</v>
      </c>
      <c r="C41" s="16"/>
      <c r="D41" s="16"/>
      <c r="E41" s="16"/>
      <c r="F41" s="16"/>
      <c r="G41" s="22"/>
    </row>
    <row r="42" spans="2:7" ht="15" customHeight="1" x14ac:dyDescent="0.3">
      <c r="B42" s="21" t="s">
        <v>120</v>
      </c>
      <c r="C42" s="16"/>
      <c r="D42" s="16"/>
      <c r="E42" s="16"/>
      <c r="F42" s="16"/>
      <c r="G42" s="22"/>
    </row>
    <row r="43" spans="2:7" ht="15" customHeight="1" x14ac:dyDescent="0.3">
      <c r="B43" s="38"/>
      <c r="C43" s="16"/>
      <c r="D43" s="16"/>
      <c r="E43" s="16"/>
      <c r="F43" s="16"/>
      <c r="G43" s="22"/>
    </row>
    <row r="44" spans="2:7" ht="15" customHeight="1" x14ac:dyDescent="0.3">
      <c r="B44" s="87" t="s">
        <v>97</v>
      </c>
      <c r="C44" s="16"/>
      <c r="D44" s="16"/>
      <c r="E44" s="16"/>
      <c r="F44" s="16"/>
      <c r="G44" s="22"/>
    </row>
    <row r="45" spans="2:7" ht="15" customHeight="1" x14ac:dyDescent="0.3">
      <c r="B45" s="21" t="s">
        <v>98</v>
      </c>
      <c r="C45" s="16"/>
      <c r="D45" s="16"/>
      <c r="E45" s="16"/>
      <c r="F45" s="16"/>
      <c r="G45" s="22"/>
    </row>
    <row r="46" spans="2:7" ht="15" customHeight="1" x14ac:dyDescent="0.3">
      <c r="B46" s="21"/>
      <c r="C46" s="16"/>
      <c r="D46" s="16"/>
      <c r="E46" s="16"/>
      <c r="F46" s="16"/>
      <c r="G46" s="22"/>
    </row>
    <row r="47" spans="2:7" ht="15" customHeight="1" x14ac:dyDescent="0.3">
      <c r="B47" s="87" t="s">
        <v>135</v>
      </c>
      <c r="C47" s="16"/>
      <c r="D47" s="16"/>
      <c r="E47" s="16"/>
      <c r="F47" s="16"/>
      <c r="G47" s="22"/>
    </row>
    <row r="48" spans="2:7" ht="15" customHeight="1" x14ac:dyDescent="0.3">
      <c r="B48" s="21" t="s">
        <v>136</v>
      </c>
      <c r="C48" s="16"/>
      <c r="D48" s="16"/>
      <c r="E48" s="16"/>
      <c r="F48" s="16"/>
      <c r="G48" s="22"/>
    </row>
    <row r="49" spans="2:7" ht="15" customHeight="1" x14ac:dyDescent="0.3">
      <c r="B49" s="28"/>
      <c r="C49" s="16"/>
      <c r="D49" s="16"/>
      <c r="E49" s="16"/>
      <c r="F49" s="16"/>
      <c r="G49" s="22"/>
    </row>
    <row r="50" spans="2:7" ht="15" customHeight="1" x14ac:dyDescent="0.3">
      <c r="B50" s="87" t="s">
        <v>101</v>
      </c>
      <c r="C50" s="16"/>
      <c r="D50" s="16"/>
      <c r="E50" s="16"/>
      <c r="F50" s="16"/>
      <c r="G50" s="22"/>
    </row>
    <row r="51" spans="2:7" ht="15" customHeight="1" thickBot="1" x14ac:dyDescent="0.35">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1"/>
  <sheetViews>
    <sheetView topLeftCell="A47" zoomScaleNormal="100" zoomScaleSheetLayoutView="70" workbookViewId="0"/>
  </sheetViews>
  <sheetFormatPr defaultColWidth="8.77734375" defaultRowHeight="13.8" x14ac:dyDescent="0.3"/>
  <cols>
    <col min="1" max="1" width="2.21875" style="8" customWidth="1"/>
    <col min="2" max="2" width="11" style="8" bestFit="1" customWidth="1"/>
    <col min="3" max="3" width="53.21875" style="8" bestFit="1" customWidth="1"/>
    <col min="4" max="11" width="19.21875" style="8" customWidth="1"/>
    <col min="12" max="12" width="2.21875" style="8" customWidth="1"/>
    <col min="13" max="16384" width="8.77734375" style="8"/>
  </cols>
  <sheetData>
    <row r="2" spans="2:11" x14ac:dyDescent="0.3">
      <c r="B2" s="12" t="s">
        <v>105</v>
      </c>
      <c r="C2" s="13" t="str">
        <f>Overview!$C$11</f>
        <v>CCHA</v>
      </c>
    </row>
    <row r="3" spans="2:11" x14ac:dyDescent="0.3">
      <c r="B3" s="12" t="s">
        <v>114</v>
      </c>
      <c r="C3" s="13">
        <f>Overview!C12</f>
        <v>6</v>
      </c>
    </row>
    <row r="4" spans="2:11" x14ac:dyDescent="0.3">
      <c r="B4" s="12" t="s">
        <v>27</v>
      </c>
      <c r="C4" s="14" t="s">
        <v>75</v>
      </c>
    </row>
    <row r="5" spans="2:11" x14ac:dyDescent="0.3">
      <c r="B5" s="12" t="s">
        <v>28</v>
      </c>
      <c r="C5" s="13" t="str">
        <f>Overview!$C$14</f>
        <v>July 1, 2021 - June 30, 2022</v>
      </c>
    </row>
    <row r="6" spans="2:11" x14ac:dyDescent="0.3">
      <c r="B6" s="12"/>
      <c r="C6" s="13"/>
    </row>
    <row r="7" spans="2:11" x14ac:dyDescent="0.3">
      <c r="C7" s="51"/>
      <c r="D7" s="55" t="s">
        <v>61</v>
      </c>
      <c r="E7" s="56"/>
      <c r="F7" s="56"/>
      <c r="G7" s="56"/>
      <c r="H7" s="56"/>
      <c r="I7" s="56"/>
      <c r="J7" s="57"/>
      <c r="K7" s="50"/>
    </row>
    <row r="8" spans="2:11" x14ac:dyDescent="0.3">
      <c r="B8" s="34" t="s">
        <v>9</v>
      </c>
      <c r="C8" s="52" t="s">
        <v>7</v>
      </c>
      <c r="D8" s="52" t="s">
        <v>55</v>
      </c>
      <c r="E8" s="52" t="s">
        <v>56</v>
      </c>
      <c r="F8" s="52" t="s">
        <v>37</v>
      </c>
      <c r="G8" s="52" t="s">
        <v>57</v>
      </c>
      <c r="H8" s="52" t="s">
        <v>58</v>
      </c>
      <c r="I8" s="52" t="s">
        <v>59</v>
      </c>
      <c r="J8" s="52" t="s">
        <v>60</v>
      </c>
      <c r="K8" s="34" t="s">
        <v>38</v>
      </c>
    </row>
    <row r="9" spans="2:11" x14ac:dyDescent="0.3">
      <c r="B9" s="9" t="s">
        <v>10</v>
      </c>
      <c r="C9" s="9" t="s">
        <v>8</v>
      </c>
      <c r="D9" s="31">
        <v>21508889.340000004</v>
      </c>
      <c r="E9" s="31">
        <v>29994203.229999997</v>
      </c>
      <c r="F9" s="31">
        <v>73035730.879999995</v>
      </c>
      <c r="G9" s="31">
        <v>5057053.0999999996</v>
      </c>
      <c r="H9" s="31">
        <v>5832516.459999999</v>
      </c>
      <c r="I9" s="31">
        <v>1525938.7000000002</v>
      </c>
      <c r="J9" s="31">
        <v>18648146.52</v>
      </c>
      <c r="K9" s="32">
        <f t="shared" ref="K9:K12" si="0">SUM(D9:J9)</f>
        <v>155602478.22999999</v>
      </c>
    </row>
    <row r="10" spans="2:11" x14ac:dyDescent="0.3">
      <c r="B10" s="9" t="s">
        <v>11</v>
      </c>
      <c r="C10" s="9" t="s">
        <v>52</v>
      </c>
      <c r="D10" s="31">
        <v>1210003.1010482027</v>
      </c>
      <c r="E10" s="31">
        <v>-317318.77243831469</v>
      </c>
      <c r="F10" s="31">
        <v>4981336.2673381381</v>
      </c>
      <c r="G10" s="31">
        <v>-63472.033894354841</v>
      </c>
      <c r="H10" s="31">
        <v>427524.91944119823</v>
      </c>
      <c r="I10" s="31">
        <v>-192792.39844653013</v>
      </c>
      <c r="J10" s="31">
        <v>1833937.0541859595</v>
      </c>
      <c r="K10" s="32">
        <f t="shared" si="0"/>
        <v>7879218.1372342985</v>
      </c>
    </row>
    <row r="11" spans="2:11" x14ac:dyDescent="0.3">
      <c r="B11" s="9" t="s">
        <v>12</v>
      </c>
      <c r="C11" s="9" t="s">
        <v>35</v>
      </c>
      <c r="D11" s="31">
        <v>0</v>
      </c>
      <c r="E11" s="31">
        <v>0</v>
      </c>
      <c r="F11" s="31">
        <v>0</v>
      </c>
      <c r="G11" s="31">
        <v>0</v>
      </c>
      <c r="H11" s="31">
        <v>0</v>
      </c>
      <c r="I11" s="31">
        <v>0</v>
      </c>
      <c r="J11" s="31">
        <v>0</v>
      </c>
      <c r="K11" s="32">
        <f t="shared" si="0"/>
        <v>0</v>
      </c>
    </row>
    <row r="12" spans="2:11" ht="14.4" thickBot="1" x14ac:dyDescent="0.35">
      <c r="B12" s="11" t="s">
        <v>13</v>
      </c>
      <c r="C12" s="11" t="s">
        <v>26</v>
      </c>
      <c r="D12" s="64">
        <v>0</v>
      </c>
      <c r="E12" s="64">
        <v>0</v>
      </c>
      <c r="F12" s="64">
        <v>0</v>
      </c>
      <c r="G12" s="64">
        <v>0</v>
      </c>
      <c r="H12" s="64">
        <v>0</v>
      </c>
      <c r="I12" s="64">
        <v>0</v>
      </c>
      <c r="J12" s="64">
        <v>0</v>
      </c>
      <c r="K12" s="65">
        <f t="shared" si="0"/>
        <v>0</v>
      </c>
    </row>
    <row r="13" spans="2:11" ht="14.4" thickTop="1" x14ac:dyDescent="0.3">
      <c r="B13" s="62" t="s">
        <v>14</v>
      </c>
      <c r="C13" s="66" t="s">
        <v>72</v>
      </c>
      <c r="D13" s="63">
        <f>D9-D10-D11+D12</f>
        <v>20298886.238951802</v>
      </c>
      <c r="E13" s="63">
        <f t="shared" ref="E13:K13" si="1">E9-E10-E11+E12</f>
        <v>30311522.002438311</v>
      </c>
      <c r="F13" s="63">
        <f t="shared" si="1"/>
        <v>68054394.612661853</v>
      </c>
      <c r="G13" s="63">
        <f t="shared" si="1"/>
        <v>5120525.1338943541</v>
      </c>
      <c r="H13" s="63">
        <f t="shared" si="1"/>
        <v>5404991.540558801</v>
      </c>
      <c r="I13" s="63">
        <f t="shared" si="1"/>
        <v>1718731.0984465303</v>
      </c>
      <c r="J13" s="63">
        <f t="shared" si="1"/>
        <v>16814209.465814039</v>
      </c>
      <c r="K13" s="63">
        <f t="shared" si="1"/>
        <v>147723260.09276569</v>
      </c>
    </row>
    <row r="14" spans="2:11" ht="14.4" x14ac:dyDescent="0.3">
      <c r="B14"/>
      <c r="C14"/>
      <c r="D14"/>
      <c r="E14"/>
      <c r="F14"/>
      <c r="G14"/>
      <c r="H14"/>
      <c r="I14"/>
      <c r="J14"/>
      <c r="K14"/>
    </row>
    <row r="15" spans="2:11" x14ac:dyDescent="0.3">
      <c r="D15" s="55" t="s">
        <v>61</v>
      </c>
      <c r="E15" s="56"/>
      <c r="F15" s="56"/>
      <c r="G15" s="56"/>
      <c r="H15" s="56"/>
      <c r="I15" s="56"/>
      <c r="J15" s="57"/>
      <c r="K15" s="50"/>
    </row>
    <row r="16" spans="2:11" x14ac:dyDescent="0.3">
      <c r="B16" s="34" t="s">
        <v>9</v>
      </c>
      <c r="C16" s="54" t="s">
        <v>71</v>
      </c>
      <c r="D16" s="52" t="s">
        <v>55</v>
      </c>
      <c r="E16" s="52" t="s">
        <v>56</v>
      </c>
      <c r="F16" s="52" t="s">
        <v>37</v>
      </c>
      <c r="G16" s="52" t="s">
        <v>57</v>
      </c>
      <c r="H16" s="52" t="s">
        <v>58</v>
      </c>
      <c r="I16" s="52" t="s">
        <v>59</v>
      </c>
      <c r="J16" s="52" t="s">
        <v>60</v>
      </c>
      <c r="K16" s="34" t="s">
        <v>38</v>
      </c>
    </row>
    <row r="17" spans="2:11" x14ac:dyDescent="0.3">
      <c r="B17" s="2" t="s">
        <v>15</v>
      </c>
      <c r="C17" s="2" t="s">
        <v>4</v>
      </c>
      <c r="D17" s="32">
        <v>15561435.109997738</v>
      </c>
      <c r="E17" s="32">
        <v>30374530.950006276</v>
      </c>
      <c r="F17" s="32">
        <v>49199178.330009438</v>
      </c>
      <c r="G17" s="32">
        <v>5157945.3100006515</v>
      </c>
      <c r="H17" s="32">
        <v>3827289.8099999977</v>
      </c>
      <c r="I17" s="32">
        <v>2306845.1700002551</v>
      </c>
      <c r="J17" s="32">
        <v>10130476.02000078</v>
      </c>
      <c r="K17" s="32">
        <f>SUM(D17:J17)</f>
        <v>116557700.70001516</v>
      </c>
    </row>
    <row r="18" spans="2:11" x14ac:dyDescent="0.3">
      <c r="B18" s="2" t="s">
        <v>16</v>
      </c>
      <c r="C18" s="2" t="s">
        <v>2</v>
      </c>
      <c r="D18" s="32">
        <v>-283060.65827201202</v>
      </c>
      <c r="E18" s="32">
        <v>-445633.01641770155</v>
      </c>
      <c r="F18" s="32">
        <v>-1074113.0318763999</v>
      </c>
      <c r="G18" s="32">
        <v>-68980.929919891249</v>
      </c>
      <c r="H18" s="32">
        <v>-112073.24590337316</v>
      </c>
      <c r="I18" s="32">
        <v>-24354.825403252366</v>
      </c>
      <c r="J18" s="32">
        <v>-260457.12021508761</v>
      </c>
      <c r="K18" s="32">
        <f t="shared" ref="K18:K27" si="2">SUM(D18:J18)</f>
        <v>-2268672.8280077181</v>
      </c>
    </row>
    <row r="19" spans="2:11" x14ac:dyDescent="0.3">
      <c r="B19" s="2" t="s">
        <v>17</v>
      </c>
      <c r="C19" s="2" t="s">
        <v>36</v>
      </c>
      <c r="D19" s="32">
        <v>68097.624301575052</v>
      </c>
      <c r="E19" s="32">
        <v>132920.4782431144</v>
      </c>
      <c r="F19" s="32">
        <v>215298.08389656054</v>
      </c>
      <c r="G19" s="32">
        <v>22571.42862503936</v>
      </c>
      <c r="H19" s="32">
        <v>16748.413095086595</v>
      </c>
      <c r="I19" s="32">
        <v>10094.870723565498</v>
      </c>
      <c r="J19" s="32">
        <v>44331.473616010779</v>
      </c>
      <c r="K19" s="32">
        <f t="shared" si="2"/>
        <v>510062.37250095222</v>
      </c>
    </row>
    <row r="20" spans="2:11" x14ac:dyDescent="0.3">
      <c r="B20" s="2" t="s">
        <v>18</v>
      </c>
      <c r="C20" s="2" t="s">
        <v>0</v>
      </c>
      <c r="D20" s="32">
        <v>0</v>
      </c>
      <c r="E20" s="32">
        <v>0</v>
      </c>
      <c r="F20" s="32">
        <v>0</v>
      </c>
      <c r="G20" s="32">
        <v>0</v>
      </c>
      <c r="H20" s="32">
        <v>0</v>
      </c>
      <c r="I20" s="32">
        <v>0</v>
      </c>
      <c r="J20" s="32">
        <v>0</v>
      </c>
      <c r="K20" s="32">
        <f t="shared" si="2"/>
        <v>0</v>
      </c>
    </row>
    <row r="21" spans="2:11" x14ac:dyDescent="0.3">
      <c r="B21" s="2" t="s">
        <v>20</v>
      </c>
      <c r="C21" s="44" t="s">
        <v>54</v>
      </c>
      <c r="D21" s="32">
        <v>0</v>
      </c>
      <c r="E21" s="32">
        <v>0</v>
      </c>
      <c r="F21" s="32">
        <v>0</v>
      </c>
      <c r="G21" s="32">
        <v>0</v>
      </c>
      <c r="H21" s="32">
        <v>0</v>
      </c>
      <c r="I21" s="32">
        <v>0</v>
      </c>
      <c r="J21" s="32">
        <v>0</v>
      </c>
      <c r="K21" s="32">
        <f t="shared" si="2"/>
        <v>0</v>
      </c>
    </row>
    <row r="22" spans="2:11" ht="15" x14ac:dyDescent="0.3">
      <c r="B22" s="2" t="s">
        <v>21</v>
      </c>
      <c r="C22" s="110" t="s">
        <v>123</v>
      </c>
      <c r="D22" s="7"/>
      <c r="E22" s="7"/>
      <c r="F22" s="7"/>
      <c r="G22" s="7"/>
      <c r="H22" s="7"/>
      <c r="I22" s="7"/>
      <c r="J22" s="7"/>
      <c r="K22" s="7"/>
    </row>
    <row r="23" spans="2:11" x14ac:dyDescent="0.3">
      <c r="B23" s="123" t="s">
        <v>137</v>
      </c>
      <c r="C23" s="124" t="s">
        <v>138</v>
      </c>
      <c r="D23" s="32">
        <v>520440.232691821</v>
      </c>
      <c r="E23" s="32">
        <v>725755.28478807851</v>
      </c>
      <c r="F23" s="32">
        <v>1767210.3925569041</v>
      </c>
      <c r="G23" s="32">
        <v>122363.07744651283</v>
      </c>
      <c r="H23" s="32">
        <v>141126.5907615328</v>
      </c>
      <c r="I23" s="32">
        <v>36922.403548962371</v>
      </c>
      <c r="J23" s="32">
        <v>451220.2169403123</v>
      </c>
      <c r="K23" s="32">
        <f t="shared" ref="K23:K24" si="3">SUM(D23:J23)</f>
        <v>3765038.1987341242</v>
      </c>
    </row>
    <row r="24" spans="2:11" x14ac:dyDescent="0.3">
      <c r="B24" s="123" t="s">
        <v>139</v>
      </c>
      <c r="C24" s="124" t="s">
        <v>140</v>
      </c>
      <c r="D24" s="32">
        <v>30132.822657092722</v>
      </c>
      <c r="E24" s="32">
        <v>42020.301112878733</v>
      </c>
      <c r="F24" s="32">
        <v>102319.21748490386</v>
      </c>
      <c r="G24" s="32">
        <v>7084.665406056758</v>
      </c>
      <c r="H24" s="32">
        <v>8171.048786183127</v>
      </c>
      <c r="I24" s="32">
        <v>2137.7598585336632</v>
      </c>
      <c r="J24" s="32">
        <v>26125.07243345373</v>
      </c>
      <c r="K24" s="32">
        <f t="shared" si="3"/>
        <v>217990.88773910256</v>
      </c>
    </row>
    <row r="25" spans="2:11" x14ac:dyDescent="0.3">
      <c r="B25" s="2" t="s">
        <v>25</v>
      </c>
      <c r="C25" s="44" t="s">
        <v>142</v>
      </c>
      <c r="D25" s="32">
        <v>0</v>
      </c>
      <c r="E25" s="32">
        <v>0</v>
      </c>
      <c r="F25" s="32">
        <v>0</v>
      </c>
      <c r="G25" s="32">
        <v>0</v>
      </c>
      <c r="H25" s="32">
        <v>0</v>
      </c>
      <c r="I25" s="32">
        <v>0</v>
      </c>
      <c r="J25" s="32">
        <v>0</v>
      </c>
      <c r="K25" s="32">
        <f t="shared" si="2"/>
        <v>0</v>
      </c>
    </row>
    <row r="26" spans="2:11" x14ac:dyDescent="0.3">
      <c r="B26" s="2" t="s">
        <v>22</v>
      </c>
      <c r="C26" s="44" t="s">
        <v>5</v>
      </c>
      <c r="D26" s="32">
        <v>0</v>
      </c>
      <c r="E26" s="32">
        <v>0</v>
      </c>
      <c r="F26" s="32">
        <v>0</v>
      </c>
      <c r="G26" s="32">
        <v>0</v>
      </c>
      <c r="H26" s="32">
        <v>0</v>
      </c>
      <c r="I26" s="32">
        <v>0</v>
      </c>
      <c r="J26" s="32">
        <v>0</v>
      </c>
      <c r="K26" s="32">
        <f t="shared" si="2"/>
        <v>0</v>
      </c>
    </row>
    <row r="27" spans="2:11" ht="14.4" thickBot="1" x14ac:dyDescent="0.35">
      <c r="B27" s="68" t="s">
        <v>19</v>
      </c>
      <c r="C27" s="68" t="s">
        <v>3</v>
      </c>
      <c r="D27" s="65">
        <v>0</v>
      </c>
      <c r="E27" s="65">
        <v>0</v>
      </c>
      <c r="F27" s="65">
        <v>0</v>
      </c>
      <c r="G27" s="65">
        <v>0</v>
      </c>
      <c r="H27" s="65">
        <v>0</v>
      </c>
      <c r="I27" s="65">
        <v>0</v>
      </c>
      <c r="J27" s="65">
        <v>0</v>
      </c>
      <c r="K27" s="65">
        <f t="shared" si="2"/>
        <v>0</v>
      </c>
    </row>
    <row r="28" spans="2:11" ht="28.2" thickTop="1" x14ac:dyDescent="0.3">
      <c r="B28" s="62" t="s">
        <v>23</v>
      </c>
      <c r="C28" s="67" t="s">
        <v>141</v>
      </c>
      <c r="D28" s="63">
        <f>SUM(D17:D21,D23:D27)</f>
        <v>15897045.131376216</v>
      </c>
      <c r="E28" s="63">
        <f t="shared" ref="E28:K28" si="4">SUM(E17:E21,E23:E27)</f>
        <v>30829593.997732647</v>
      </c>
      <c r="F28" s="63">
        <f t="shared" si="4"/>
        <v>50209892.992071413</v>
      </c>
      <c r="G28" s="63">
        <f t="shared" si="4"/>
        <v>5240983.5515583698</v>
      </c>
      <c r="H28" s="63">
        <f t="shared" si="4"/>
        <v>3881262.6167394277</v>
      </c>
      <c r="I28" s="63">
        <f t="shared" si="4"/>
        <v>2331645.3787280647</v>
      </c>
      <c r="J28" s="63">
        <f t="shared" si="4"/>
        <v>10391695.662775468</v>
      </c>
      <c r="K28" s="63">
        <f t="shared" si="4"/>
        <v>118782119.33098163</v>
      </c>
    </row>
    <row r="30" spans="2:11" x14ac:dyDescent="0.3">
      <c r="D30" s="34" t="s">
        <v>61</v>
      </c>
      <c r="E30" s="34"/>
      <c r="F30" s="34"/>
      <c r="G30" s="34"/>
      <c r="H30" s="34"/>
      <c r="I30" s="34"/>
      <c r="J30" s="34"/>
      <c r="K30" s="50"/>
    </row>
    <row r="31" spans="2:11" x14ac:dyDescent="0.3">
      <c r="B31" s="34" t="s">
        <v>9</v>
      </c>
      <c r="C31" s="54" t="s">
        <v>73</v>
      </c>
      <c r="D31" s="52" t="s">
        <v>55</v>
      </c>
      <c r="E31" s="52" t="s">
        <v>56</v>
      </c>
      <c r="F31" s="52" t="s">
        <v>37</v>
      </c>
      <c r="G31" s="52" t="s">
        <v>57</v>
      </c>
      <c r="H31" s="52" t="s">
        <v>58</v>
      </c>
      <c r="I31" s="52" t="s">
        <v>59</v>
      </c>
      <c r="J31" s="52" t="s">
        <v>60</v>
      </c>
      <c r="K31" s="34" t="s">
        <v>38</v>
      </c>
    </row>
    <row r="32" spans="2:11" x14ac:dyDescent="0.3">
      <c r="B32" s="126" t="s">
        <v>24</v>
      </c>
      <c r="C32" s="126" t="s">
        <v>144</v>
      </c>
      <c r="D32" s="58">
        <v>318273</v>
      </c>
      <c r="E32" s="58">
        <v>754951</v>
      </c>
      <c r="F32" s="58">
        <v>810068</v>
      </c>
      <c r="G32" s="58">
        <v>125954</v>
      </c>
      <c r="H32" s="58">
        <v>31931</v>
      </c>
      <c r="I32" s="58">
        <v>69047</v>
      </c>
      <c r="J32" s="58">
        <v>142374</v>
      </c>
      <c r="K32" s="60">
        <f>SUM(D32:J32)</f>
        <v>2252598</v>
      </c>
    </row>
    <row r="35" spans="2:11" ht="12.75" customHeight="1" x14ac:dyDescent="0.3">
      <c r="B35" s="156" t="s">
        <v>163</v>
      </c>
      <c r="C35" s="157"/>
      <c r="D35" s="157"/>
      <c r="E35" s="157"/>
      <c r="F35" s="157"/>
      <c r="G35" s="157"/>
      <c r="H35" s="157"/>
      <c r="I35" s="157"/>
      <c r="J35" s="157"/>
      <c r="K35" s="157"/>
    </row>
    <row r="36" spans="2:11" x14ac:dyDescent="0.3">
      <c r="B36" s="158" t="s">
        <v>199</v>
      </c>
      <c r="C36" s="159">
        <v>0</v>
      </c>
      <c r="D36" s="159">
        <v>0</v>
      </c>
      <c r="E36" s="159">
        <v>0</v>
      </c>
      <c r="F36" s="159">
        <v>0</v>
      </c>
      <c r="G36" s="159">
        <v>0</v>
      </c>
      <c r="H36" s="159">
        <v>0</v>
      </c>
      <c r="I36" s="159">
        <v>0</v>
      </c>
      <c r="J36" s="159">
        <v>0</v>
      </c>
      <c r="K36" s="160">
        <v>0</v>
      </c>
    </row>
    <row r="37" spans="2:11" x14ac:dyDescent="0.3">
      <c r="B37" s="161">
        <v>0</v>
      </c>
      <c r="C37" s="162">
        <v>0</v>
      </c>
      <c r="D37" s="162">
        <v>0</v>
      </c>
      <c r="E37" s="162">
        <v>0</v>
      </c>
      <c r="F37" s="162">
        <v>0</v>
      </c>
      <c r="G37" s="162">
        <v>0</v>
      </c>
      <c r="H37" s="162">
        <v>0</v>
      </c>
      <c r="I37" s="162">
        <v>0</v>
      </c>
      <c r="J37" s="162">
        <v>0</v>
      </c>
      <c r="K37" s="163">
        <v>0</v>
      </c>
    </row>
    <row r="38" spans="2:11" x14ac:dyDescent="0.3">
      <c r="B38" s="161">
        <v>0</v>
      </c>
      <c r="C38" s="162">
        <v>0</v>
      </c>
      <c r="D38" s="162">
        <v>0</v>
      </c>
      <c r="E38" s="162">
        <v>0</v>
      </c>
      <c r="F38" s="162">
        <v>0</v>
      </c>
      <c r="G38" s="162">
        <v>0</v>
      </c>
      <c r="H38" s="162">
        <v>0</v>
      </c>
      <c r="I38" s="162">
        <v>0</v>
      </c>
      <c r="J38" s="162">
        <v>0</v>
      </c>
      <c r="K38" s="163">
        <v>0</v>
      </c>
    </row>
    <row r="39" spans="2:11" x14ac:dyDescent="0.3">
      <c r="B39" s="161">
        <v>0</v>
      </c>
      <c r="C39" s="162">
        <v>0</v>
      </c>
      <c r="D39" s="162">
        <v>0</v>
      </c>
      <c r="E39" s="162">
        <v>0</v>
      </c>
      <c r="F39" s="162">
        <v>0</v>
      </c>
      <c r="G39" s="162">
        <v>0</v>
      </c>
      <c r="H39" s="162">
        <v>0</v>
      </c>
      <c r="I39" s="162">
        <v>0</v>
      </c>
      <c r="J39" s="162">
        <v>0</v>
      </c>
      <c r="K39" s="163">
        <v>0</v>
      </c>
    </row>
    <row r="40" spans="2:11" x14ac:dyDescent="0.3">
      <c r="B40" s="161">
        <v>0</v>
      </c>
      <c r="C40" s="162">
        <v>0</v>
      </c>
      <c r="D40" s="162">
        <v>0</v>
      </c>
      <c r="E40" s="162">
        <v>0</v>
      </c>
      <c r="F40" s="162">
        <v>0</v>
      </c>
      <c r="G40" s="162">
        <v>0</v>
      </c>
      <c r="H40" s="162">
        <v>0</v>
      </c>
      <c r="I40" s="162">
        <v>0</v>
      </c>
      <c r="J40" s="162">
        <v>0</v>
      </c>
      <c r="K40" s="163">
        <v>0</v>
      </c>
    </row>
    <row r="41" spans="2:11" x14ac:dyDescent="0.3">
      <c r="B41" s="164">
        <v>0</v>
      </c>
      <c r="C41" s="165">
        <v>0</v>
      </c>
      <c r="D41" s="165">
        <v>0</v>
      </c>
      <c r="E41" s="165">
        <v>0</v>
      </c>
      <c r="F41" s="165">
        <v>0</v>
      </c>
      <c r="G41" s="165">
        <v>0</v>
      </c>
      <c r="H41" s="165">
        <v>0</v>
      </c>
      <c r="I41" s="165">
        <v>0</v>
      </c>
      <c r="J41" s="165">
        <v>0</v>
      </c>
      <c r="K41" s="166">
        <v>0</v>
      </c>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heetViews>
  <sheetFormatPr defaultColWidth="8.77734375" defaultRowHeight="13.8" x14ac:dyDescent="0.3"/>
  <cols>
    <col min="1" max="1" width="2.21875" style="8" customWidth="1"/>
    <col min="2" max="2" width="11" style="8" bestFit="1" customWidth="1"/>
    <col min="3" max="3" width="23.21875" style="8" bestFit="1" customWidth="1"/>
    <col min="4" max="5" width="15.21875" style="8" customWidth="1"/>
    <col min="6" max="8" width="9.21875" style="8" customWidth="1"/>
    <col min="9" max="9" width="2.21875" style="8" customWidth="1"/>
    <col min="10" max="10" width="11" style="8" bestFit="1" customWidth="1"/>
    <col min="11" max="11" width="18.21875" style="8" bestFit="1" customWidth="1"/>
    <col min="12" max="16" width="13" style="8" customWidth="1"/>
    <col min="17" max="17" width="2.21875" style="8" customWidth="1"/>
    <col min="18" max="16384" width="8.77734375" style="8"/>
  </cols>
  <sheetData>
    <row r="2" spans="2:16" x14ac:dyDescent="0.3">
      <c r="B2" s="12" t="s">
        <v>105</v>
      </c>
      <c r="C2" s="13" t="str">
        <f>Overview!$C$11</f>
        <v>CCHA</v>
      </c>
    </row>
    <row r="3" spans="2:16" x14ac:dyDescent="0.3">
      <c r="B3" s="12" t="s">
        <v>114</v>
      </c>
      <c r="C3" s="13">
        <f>Overview!C12</f>
        <v>6</v>
      </c>
    </row>
    <row r="4" spans="2:16" x14ac:dyDescent="0.3">
      <c r="B4" s="12" t="s">
        <v>27</v>
      </c>
      <c r="C4" s="14" t="s">
        <v>112</v>
      </c>
    </row>
    <row r="5" spans="2:16" x14ac:dyDescent="0.3">
      <c r="B5" s="12" t="s">
        <v>28</v>
      </c>
      <c r="C5" s="13" t="str">
        <f>Overview!C13</f>
        <v>July 1, 2021 - June 30, 2022</v>
      </c>
    </row>
    <row r="6" spans="2:16" x14ac:dyDescent="0.3">
      <c r="B6" s="12"/>
      <c r="C6" s="13"/>
    </row>
    <row r="7" spans="2:16" ht="14.4" x14ac:dyDescent="0.3">
      <c r="B7" s="90" t="s">
        <v>159</v>
      </c>
    </row>
    <row r="8" spans="2:16" x14ac:dyDescent="0.3">
      <c r="B8" s="12"/>
    </row>
    <row r="9" spans="2:16" x14ac:dyDescent="0.3">
      <c r="B9" s="12"/>
      <c r="C9" s="76" t="s">
        <v>90</v>
      </c>
    </row>
    <row r="10" spans="2:16" x14ac:dyDescent="0.3">
      <c r="B10" s="12"/>
      <c r="C10" s="71"/>
    </row>
    <row r="11" spans="2:16" x14ac:dyDescent="0.3">
      <c r="B11" s="12"/>
      <c r="C11" s="13"/>
      <c r="J11" s="12"/>
      <c r="K11" s="13"/>
    </row>
    <row r="12" spans="2:16" x14ac:dyDescent="0.3">
      <c r="C12" s="51"/>
      <c r="D12" s="34" t="s">
        <v>76</v>
      </c>
      <c r="E12" s="34"/>
      <c r="F12" s="34"/>
      <c r="G12" s="34"/>
      <c r="H12" s="34"/>
      <c r="K12" s="51"/>
      <c r="L12" s="34" t="s">
        <v>111</v>
      </c>
      <c r="M12" s="34"/>
      <c r="N12" s="34"/>
      <c r="O12" s="34"/>
      <c r="P12" s="34"/>
    </row>
    <row r="13" spans="2:16" x14ac:dyDescent="0.3">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6" ht="14.4" x14ac:dyDescent="0.3">
      <c r="B14"/>
      <c r="C14" s="9" t="s">
        <v>65</v>
      </c>
      <c r="D14" s="59">
        <v>0</v>
      </c>
      <c r="E14" s="59">
        <v>0</v>
      </c>
      <c r="F14" s="59">
        <v>111</v>
      </c>
      <c r="G14" s="59">
        <v>216</v>
      </c>
      <c r="H14" s="59">
        <v>250</v>
      </c>
      <c r="J14"/>
      <c r="K14" s="9" t="s">
        <v>65</v>
      </c>
      <c r="L14" s="71">
        <v>0</v>
      </c>
      <c r="M14" s="71">
        <v>0</v>
      </c>
      <c r="N14" s="71">
        <v>76370.22</v>
      </c>
      <c r="O14" s="71">
        <v>304640.72645320202</v>
      </c>
      <c r="P14" s="71">
        <v>239958.31000000006</v>
      </c>
    </row>
    <row r="15" spans="2:16" ht="14.4" x14ac:dyDescent="0.3">
      <c r="B15"/>
      <c r="C15" s="9" t="s">
        <v>66</v>
      </c>
      <c r="D15" s="59">
        <v>164</v>
      </c>
      <c r="E15" s="59">
        <v>231</v>
      </c>
      <c r="F15" s="59">
        <v>8</v>
      </c>
      <c r="G15" s="59">
        <v>0</v>
      </c>
      <c r="H15" s="59">
        <v>0</v>
      </c>
      <c r="J15"/>
      <c r="K15" s="9" t="s">
        <v>66</v>
      </c>
      <c r="L15" s="71">
        <v>268523.60354679805</v>
      </c>
      <c r="M15" s="71">
        <v>53936.080000000031</v>
      </c>
      <c r="N15" s="71">
        <v>4676.4000000000005</v>
      </c>
      <c r="O15" s="71">
        <v>0</v>
      </c>
      <c r="P15" s="71">
        <v>0</v>
      </c>
    </row>
    <row r="16" spans="2:16" ht="15" thickBot="1" x14ac:dyDescent="0.35">
      <c r="B16"/>
      <c r="C16" s="11" t="s">
        <v>67</v>
      </c>
      <c r="D16" s="69">
        <v>0</v>
      </c>
      <c r="E16" s="69">
        <v>0</v>
      </c>
      <c r="F16" s="69">
        <v>0</v>
      </c>
      <c r="G16" s="69">
        <v>0</v>
      </c>
      <c r="H16" s="69">
        <v>0</v>
      </c>
      <c r="J16"/>
      <c r="K16" s="11" t="s">
        <v>67</v>
      </c>
      <c r="L16" s="72">
        <v>0</v>
      </c>
      <c r="M16" s="72">
        <v>0</v>
      </c>
      <c r="N16" s="72">
        <v>0</v>
      </c>
      <c r="O16" s="72">
        <v>0</v>
      </c>
      <c r="P16" s="72">
        <v>0</v>
      </c>
    </row>
    <row r="17" spans="2:16" ht="15" thickTop="1" x14ac:dyDescent="0.3">
      <c r="B17"/>
      <c r="C17" s="66" t="s">
        <v>38</v>
      </c>
      <c r="D17" s="70">
        <f>SUM(D14:D16)</f>
        <v>164</v>
      </c>
      <c r="E17" s="70">
        <f t="shared" ref="E17:H17" si="0">SUM(E14:E16)</f>
        <v>231</v>
      </c>
      <c r="F17" s="70">
        <f t="shared" si="0"/>
        <v>119</v>
      </c>
      <c r="G17" s="70">
        <f t="shared" si="0"/>
        <v>216</v>
      </c>
      <c r="H17" s="70">
        <f t="shared" si="0"/>
        <v>250</v>
      </c>
      <c r="J17"/>
      <c r="K17" s="66" t="s">
        <v>38</v>
      </c>
      <c r="L17" s="73">
        <f>SUM(L14:L16)</f>
        <v>268523.60354679805</v>
      </c>
      <c r="M17" s="73">
        <f t="shared" ref="M17:P17" si="1">SUM(M14:M16)</f>
        <v>53936.080000000031</v>
      </c>
      <c r="N17" s="73">
        <f t="shared" si="1"/>
        <v>81046.62</v>
      </c>
      <c r="O17" s="73">
        <f t="shared" si="1"/>
        <v>304640.72645320202</v>
      </c>
      <c r="P17" s="73">
        <f t="shared" si="1"/>
        <v>239958.31000000006</v>
      </c>
    </row>
    <row r="18" spans="2:16" ht="14.4" x14ac:dyDescent="0.3">
      <c r="B18"/>
      <c r="C18"/>
      <c r="D18"/>
      <c r="E18"/>
      <c r="F18"/>
      <c r="G18"/>
      <c r="H18"/>
      <c r="J18"/>
      <c r="K18"/>
    </row>
    <row r="19" spans="2:16" x14ac:dyDescent="0.3">
      <c r="C19" s="51"/>
      <c r="D19" s="34" t="s">
        <v>76</v>
      </c>
      <c r="E19" s="34"/>
      <c r="F19" s="34"/>
      <c r="G19" s="34"/>
      <c r="H19" s="34"/>
      <c r="K19" s="51"/>
      <c r="L19" s="34" t="s">
        <v>111</v>
      </c>
      <c r="M19" s="34"/>
      <c r="N19" s="34"/>
      <c r="O19" s="34"/>
      <c r="P19" s="34"/>
    </row>
    <row r="20" spans="2:16" x14ac:dyDescent="0.3">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6" ht="12.75" customHeight="1" x14ac:dyDescent="0.3">
      <c r="B21"/>
      <c r="C21" s="9" t="s">
        <v>65</v>
      </c>
      <c r="D21" s="59">
        <v>0</v>
      </c>
      <c r="E21" s="59">
        <v>0</v>
      </c>
      <c r="F21" s="59">
        <v>14</v>
      </c>
      <c r="G21" s="59">
        <v>247</v>
      </c>
      <c r="H21" s="59">
        <v>144</v>
      </c>
      <c r="J21"/>
      <c r="K21" s="9" t="s">
        <v>65</v>
      </c>
      <c r="L21" s="71">
        <v>0</v>
      </c>
      <c r="M21" s="71">
        <v>0</v>
      </c>
      <c r="N21" s="71">
        <v>9632.2800000000007</v>
      </c>
      <c r="O21" s="71">
        <v>436001.12118881132</v>
      </c>
      <c r="P21" s="71">
        <v>136082.68000000002</v>
      </c>
    </row>
    <row r="22" spans="2:16" ht="14.4" x14ac:dyDescent="0.3">
      <c r="B22"/>
      <c r="C22" s="9" t="s">
        <v>66</v>
      </c>
      <c r="D22" s="59">
        <v>40</v>
      </c>
      <c r="E22" s="59">
        <v>206</v>
      </c>
      <c r="F22" s="59">
        <v>13</v>
      </c>
      <c r="G22" s="59">
        <v>0</v>
      </c>
      <c r="H22" s="59">
        <v>0</v>
      </c>
      <c r="J22"/>
      <c r="K22" s="9" t="s">
        <v>66</v>
      </c>
      <c r="L22" s="71">
        <v>139839.76881118884</v>
      </c>
      <c r="M22" s="71">
        <v>51832.239999999925</v>
      </c>
      <c r="N22" s="71">
        <v>7599.1500000000015</v>
      </c>
      <c r="O22" s="71">
        <v>0</v>
      </c>
      <c r="P22" s="71">
        <v>0</v>
      </c>
    </row>
    <row r="23" spans="2:16" ht="15" thickBot="1" x14ac:dyDescent="0.35">
      <c r="B23"/>
      <c r="C23" s="11" t="s">
        <v>67</v>
      </c>
      <c r="D23" s="69">
        <v>0</v>
      </c>
      <c r="E23" s="69">
        <v>0</v>
      </c>
      <c r="F23" s="69">
        <v>0</v>
      </c>
      <c r="G23" s="69">
        <v>0</v>
      </c>
      <c r="H23" s="69">
        <v>0</v>
      </c>
      <c r="J23"/>
      <c r="K23" s="11" t="s">
        <v>67</v>
      </c>
      <c r="L23" s="72">
        <v>0</v>
      </c>
      <c r="M23" s="72">
        <v>0</v>
      </c>
      <c r="N23" s="72">
        <v>0</v>
      </c>
      <c r="O23" s="72">
        <v>0</v>
      </c>
      <c r="P23" s="72">
        <v>0</v>
      </c>
    </row>
    <row r="24" spans="2:16" ht="15" thickTop="1" x14ac:dyDescent="0.3">
      <c r="B24"/>
      <c r="C24" s="66" t="s">
        <v>38</v>
      </c>
      <c r="D24" s="70">
        <f>SUM(D21:D23)</f>
        <v>40</v>
      </c>
      <c r="E24" s="70">
        <f t="shared" ref="E24:H24" si="2">SUM(E21:E23)</f>
        <v>206</v>
      </c>
      <c r="F24" s="70">
        <f t="shared" si="2"/>
        <v>27</v>
      </c>
      <c r="G24" s="70">
        <f t="shared" si="2"/>
        <v>247</v>
      </c>
      <c r="H24" s="70">
        <f t="shared" si="2"/>
        <v>144</v>
      </c>
      <c r="J24"/>
      <c r="K24" s="66" t="s">
        <v>38</v>
      </c>
      <c r="L24" s="73">
        <f>SUM(L21:L23)</f>
        <v>139839.76881118884</v>
      </c>
      <c r="M24" s="73">
        <f t="shared" ref="M24:P24" si="3">SUM(M21:M23)</f>
        <v>51832.239999999925</v>
      </c>
      <c r="N24" s="73">
        <f t="shared" si="3"/>
        <v>17231.43</v>
      </c>
      <c r="O24" s="73">
        <f t="shared" si="3"/>
        <v>436001.12118881132</v>
      </c>
      <c r="P24" s="73">
        <f t="shared" si="3"/>
        <v>136082.68000000002</v>
      </c>
    </row>
    <row r="25" spans="2:16" ht="14.4" x14ac:dyDescent="0.3">
      <c r="B25"/>
      <c r="C25"/>
      <c r="D25"/>
      <c r="E25"/>
      <c r="F25"/>
      <c r="G25"/>
      <c r="H25"/>
      <c r="J25"/>
      <c r="K25"/>
      <c r="L25"/>
      <c r="M25"/>
    </row>
    <row r="26" spans="2:16" x14ac:dyDescent="0.3">
      <c r="C26" s="51"/>
      <c r="D26" s="34" t="s">
        <v>76</v>
      </c>
      <c r="E26" s="34"/>
      <c r="F26" s="34"/>
      <c r="G26" s="34"/>
      <c r="H26" s="34"/>
      <c r="K26" s="51"/>
      <c r="L26" s="34" t="s">
        <v>111</v>
      </c>
      <c r="M26" s="34"/>
      <c r="N26" s="34"/>
      <c r="O26" s="34"/>
      <c r="P26" s="34"/>
    </row>
    <row r="27" spans="2:16" x14ac:dyDescent="0.3">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6" ht="14.4" x14ac:dyDescent="0.3">
      <c r="B28"/>
      <c r="C28" s="9" t="s">
        <v>65</v>
      </c>
      <c r="D28" s="59">
        <v>0</v>
      </c>
      <c r="E28" s="59">
        <v>0</v>
      </c>
      <c r="F28" s="59">
        <v>70</v>
      </c>
      <c r="G28" s="59">
        <v>168</v>
      </c>
      <c r="H28" s="59">
        <v>133</v>
      </c>
      <c r="J28"/>
      <c r="K28" s="9" t="s">
        <v>65</v>
      </c>
      <c r="L28" s="71">
        <v>0</v>
      </c>
      <c r="M28" s="71">
        <v>0</v>
      </c>
      <c r="N28" s="71">
        <v>48161.4</v>
      </c>
      <c r="O28" s="71">
        <v>341408.50411428569</v>
      </c>
      <c r="P28" s="71">
        <v>127596.65000000002</v>
      </c>
    </row>
    <row r="29" spans="2:16" ht="14.4" x14ac:dyDescent="0.3">
      <c r="B29"/>
      <c r="C29" s="9" t="s">
        <v>66</v>
      </c>
      <c r="D29" s="59">
        <v>119</v>
      </c>
      <c r="E29" s="59">
        <v>173</v>
      </c>
      <c r="F29" s="59">
        <v>16</v>
      </c>
      <c r="G29" s="59">
        <v>0</v>
      </c>
      <c r="H29" s="59">
        <v>0</v>
      </c>
      <c r="J29"/>
      <c r="K29" s="9" t="s">
        <v>66</v>
      </c>
      <c r="L29" s="71">
        <v>218357.97588571429</v>
      </c>
      <c r="M29" s="71">
        <v>44042.859999999942</v>
      </c>
      <c r="N29" s="71">
        <v>9352.8000000000011</v>
      </c>
      <c r="O29" s="71">
        <v>0</v>
      </c>
      <c r="P29" s="71">
        <v>0</v>
      </c>
    </row>
    <row r="30" spans="2:16" ht="15" thickBot="1" x14ac:dyDescent="0.35">
      <c r="B30"/>
      <c r="C30" s="11" t="s">
        <v>67</v>
      </c>
      <c r="D30" s="69">
        <v>0</v>
      </c>
      <c r="E30" s="69">
        <v>0</v>
      </c>
      <c r="F30" s="69">
        <v>0</v>
      </c>
      <c r="G30" s="69">
        <v>0</v>
      </c>
      <c r="H30" s="69">
        <v>0</v>
      </c>
      <c r="J30"/>
      <c r="K30" s="11" t="s">
        <v>67</v>
      </c>
      <c r="L30" s="72">
        <v>0</v>
      </c>
      <c r="M30" s="72">
        <v>0</v>
      </c>
      <c r="N30" s="72">
        <v>0</v>
      </c>
      <c r="O30" s="72">
        <v>0</v>
      </c>
      <c r="P30" s="72">
        <v>0</v>
      </c>
    </row>
    <row r="31" spans="2:16" ht="15" thickTop="1" x14ac:dyDescent="0.3">
      <c r="B31"/>
      <c r="C31" s="66" t="s">
        <v>38</v>
      </c>
      <c r="D31" s="70">
        <f>SUM(D28:D30)</f>
        <v>119</v>
      </c>
      <c r="E31" s="70">
        <f t="shared" ref="E31:H31" si="4">SUM(E28:E30)</f>
        <v>173</v>
      </c>
      <c r="F31" s="70">
        <f t="shared" si="4"/>
        <v>86</v>
      </c>
      <c r="G31" s="70">
        <f t="shared" si="4"/>
        <v>168</v>
      </c>
      <c r="H31" s="70">
        <f t="shared" si="4"/>
        <v>133</v>
      </c>
      <c r="J31"/>
      <c r="K31" s="66" t="s">
        <v>38</v>
      </c>
      <c r="L31" s="73">
        <f>SUM(L28:L30)</f>
        <v>218357.97588571429</v>
      </c>
      <c r="M31" s="73">
        <f t="shared" ref="M31:P31" si="5">SUM(M28:M30)</f>
        <v>44042.859999999942</v>
      </c>
      <c r="N31" s="73">
        <f t="shared" si="5"/>
        <v>57514.200000000004</v>
      </c>
      <c r="O31" s="73">
        <f t="shared" si="5"/>
        <v>341408.50411428569</v>
      </c>
      <c r="P31" s="73">
        <f t="shared" si="5"/>
        <v>127596.65000000002</v>
      </c>
    </row>
    <row r="32" spans="2:16" ht="14.4" x14ac:dyDescent="0.3">
      <c r="B32"/>
      <c r="C32"/>
      <c r="D32"/>
      <c r="E32"/>
      <c r="F32"/>
      <c r="G32"/>
      <c r="H32"/>
      <c r="J32"/>
      <c r="K32"/>
      <c r="L32"/>
      <c r="M32"/>
    </row>
    <row r="33" spans="2:16" x14ac:dyDescent="0.3">
      <c r="C33" s="51"/>
      <c r="D33" s="34" t="s">
        <v>76</v>
      </c>
      <c r="E33" s="34"/>
      <c r="F33" s="34"/>
      <c r="G33" s="34"/>
      <c r="H33" s="34"/>
      <c r="K33" s="51"/>
      <c r="L33" s="34" t="s">
        <v>111</v>
      </c>
      <c r="M33" s="34"/>
      <c r="N33" s="34"/>
      <c r="O33" s="34"/>
      <c r="P33" s="34"/>
    </row>
    <row r="34" spans="2:16" x14ac:dyDescent="0.3">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6" ht="14.4" x14ac:dyDescent="0.3">
      <c r="B35"/>
      <c r="C35" s="9" t="s">
        <v>65</v>
      </c>
      <c r="D35" s="59">
        <v>0</v>
      </c>
      <c r="E35" s="59">
        <v>0</v>
      </c>
      <c r="F35" s="59">
        <v>63</v>
      </c>
      <c r="G35" s="59">
        <v>203</v>
      </c>
      <c r="H35" s="59">
        <v>213</v>
      </c>
      <c r="J35"/>
      <c r="K35" s="9" t="s">
        <v>65</v>
      </c>
      <c r="L35" s="71">
        <v>0</v>
      </c>
      <c r="M35" s="71">
        <v>0</v>
      </c>
      <c r="N35" s="71">
        <v>43345.26</v>
      </c>
      <c r="O35" s="71">
        <v>362172.58405405405</v>
      </c>
      <c r="P35" s="71">
        <v>202855.47999999995</v>
      </c>
    </row>
    <row r="36" spans="2:16" ht="14.4" x14ac:dyDescent="0.3">
      <c r="B36"/>
      <c r="C36" s="9" t="s">
        <v>66</v>
      </c>
      <c r="D36" s="59">
        <v>124</v>
      </c>
      <c r="E36" s="59">
        <v>291</v>
      </c>
      <c r="F36" s="59">
        <v>0</v>
      </c>
      <c r="G36" s="59">
        <v>0</v>
      </c>
      <c r="H36" s="59">
        <v>0</v>
      </c>
      <c r="J36"/>
      <c r="K36" s="9" t="s">
        <v>66</v>
      </c>
      <c r="L36" s="71">
        <v>198076.90162162163</v>
      </c>
      <c r="M36" s="71">
        <v>74014.374324324366</v>
      </c>
      <c r="N36" s="71">
        <v>0</v>
      </c>
      <c r="O36" s="71">
        <v>0</v>
      </c>
      <c r="P36" s="71">
        <v>0</v>
      </c>
    </row>
    <row r="37" spans="2:16" ht="15" thickBot="1" x14ac:dyDescent="0.35">
      <c r="B37"/>
      <c r="C37" s="11" t="s">
        <v>67</v>
      </c>
      <c r="D37" s="69">
        <v>0</v>
      </c>
      <c r="E37" s="69">
        <v>0</v>
      </c>
      <c r="F37" s="69">
        <v>0</v>
      </c>
      <c r="G37" s="69">
        <v>0</v>
      </c>
      <c r="H37" s="69">
        <v>0</v>
      </c>
      <c r="J37"/>
      <c r="K37" s="11" t="s">
        <v>67</v>
      </c>
      <c r="L37" s="72">
        <v>0</v>
      </c>
      <c r="M37" s="72">
        <v>0</v>
      </c>
      <c r="N37" s="72">
        <v>0</v>
      </c>
      <c r="O37" s="72">
        <v>0</v>
      </c>
      <c r="P37" s="72">
        <v>0</v>
      </c>
    </row>
    <row r="38" spans="2:16" ht="15" thickTop="1" x14ac:dyDescent="0.3">
      <c r="B38"/>
      <c r="C38" s="66" t="s">
        <v>38</v>
      </c>
      <c r="D38" s="70">
        <f>SUM(D35:D37)</f>
        <v>124</v>
      </c>
      <c r="E38" s="70">
        <f t="shared" ref="E38:H38" si="6">SUM(E35:E37)</f>
        <v>291</v>
      </c>
      <c r="F38" s="70">
        <f t="shared" si="6"/>
        <v>63</v>
      </c>
      <c r="G38" s="70">
        <f t="shared" si="6"/>
        <v>203</v>
      </c>
      <c r="H38" s="70">
        <f t="shared" si="6"/>
        <v>213</v>
      </c>
      <c r="J38"/>
      <c r="K38" s="66" t="s">
        <v>38</v>
      </c>
      <c r="L38" s="73">
        <f>SUM(L35:L37)</f>
        <v>198076.90162162163</v>
      </c>
      <c r="M38" s="73">
        <f t="shared" ref="M38:P38" si="7">SUM(M35:M37)</f>
        <v>74014.374324324366</v>
      </c>
      <c r="N38" s="73">
        <f t="shared" si="7"/>
        <v>43345.26</v>
      </c>
      <c r="O38" s="73">
        <f t="shared" si="7"/>
        <v>362172.58405405405</v>
      </c>
      <c r="P38" s="73">
        <f t="shared" si="7"/>
        <v>202855.47999999995</v>
      </c>
    </row>
    <row r="39" spans="2:16" ht="14.4" x14ac:dyDescent="0.3">
      <c r="B39"/>
      <c r="C39"/>
      <c r="D39"/>
      <c r="E39"/>
      <c r="F39"/>
      <c r="G39"/>
      <c r="H39"/>
      <c r="J39"/>
      <c r="K39"/>
      <c r="L39"/>
      <c r="M39"/>
    </row>
    <row r="40" spans="2:16" x14ac:dyDescent="0.3">
      <c r="C40" s="51"/>
      <c r="D40" s="34" t="s">
        <v>76</v>
      </c>
      <c r="E40" s="34"/>
      <c r="F40" s="34"/>
      <c r="G40" s="34"/>
      <c r="H40" s="34"/>
      <c r="K40" s="51"/>
      <c r="L40" s="34" t="s">
        <v>111</v>
      </c>
      <c r="M40" s="34"/>
      <c r="N40" s="34"/>
      <c r="O40" s="34"/>
      <c r="P40" s="34"/>
    </row>
    <row r="41" spans="2:16" x14ac:dyDescent="0.3">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6" ht="14.4" x14ac:dyDescent="0.3">
      <c r="B42"/>
      <c r="C42" s="9" t="s">
        <v>65</v>
      </c>
      <c r="D42" s="59">
        <v>0</v>
      </c>
      <c r="E42" s="59">
        <v>0</v>
      </c>
      <c r="F42" s="59">
        <v>49</v>
      </c>
      <c r="G42" s="59">
        <v>152</v>
      </c>
      <c r="H42" s="59">
        <v>193</v>
      </c>
      <c r="J42"/>
      <c r="K42" s="9" t="s">
        <v>65</v>
      </c>
      <c r="L42" s="71">
        <v>0</v>
      </c>
      <c r="M42" s="71">
        <v>0</v>
      </c>
      <c r="N42" s="71">
        <v>33712.979999999996</v>
      </c>
      <c r="O42" s="71">
        <v>271506.92000000004</v>
      </c>
      <c r="P42" s="71">
        <v>185203.33999999997</v>
      </c>
    </row>
    <row r="43" spans="2:16" ht="14.4" x14ac:dyDescent="0.3">
      <c r="B43"/>
      <c r="C43" s="9" t="s">
        <v>66</v>
      </c>
      <c r="D43" s="59">
        <v>184</v>
      </c>
      <c r="E43" s="59">
        <v>752</v>
      </c>
      <c r="F43" s="59">
        <v>0</v>
      </c>
      <c r="G43" s="59">
        <v>0</v>
      </c>
      <c r="H43" s="59">
        <v>0</v>
      </c>
      <c r="J43"/>
      <c r="K43" s="9" t="s">
        <v>66</v>
      </c>
      <c r="L43" s="71">
        <v>293632.32846153848</v>
      </c>
      <c r="M43" s="71">
        <v>169101.25153846154</v>
      </c>
      <c r="N43" s="71">
        <v>0</v>
      </c>
      <c r="O43" s="71">
        <v>0</v>
      </c>
      <c r="P43" s="71">
        <v>0</v>
      </c>
    </row>
    <row r="44" spans="2:16" ht="15" thickBot="1" x14ac:dyDescent="0.35">
      <c r="B44"/>
      <c r="C44" s="11" t="s">
        <v>67</v>
      </c>
      <c r="D44" s="69">
        <v>0</v>
      </c>
      <c r="E44" s="69">
        <v>0</v>
      </c>
      <c r="F44" s="69">
        <v>0</v>
      </c>
      <c r="G44" s="69">
        <v>0</v>
      </c>
      <c r="H44" s="69">
        <v>0</v>
      </c>
      <c r="J44"/>
      <c r="K44" s="11" t="s">
        <v>67</v>
      </c>
      <c r="L44" s="72">
        <v>0</v>
      </c>
      <c r="M44" s="72">
        <v>0</v>
      </c>
      <c r="N44" s="72">
        <v>0</v>
      </c>
      <c r="O44" s="72">
        <v>0</v>
      </c>
      <c r="P44" s="72">
        <v>0</v>
      </c>
    </row>
    <row r="45" spans="2:16" ht="15" thickTop="1" x14ac:dyDescent="0.3">
      <c r="B45"/>
      <c r="C45" s="66" t="s">
        <v>38</v>
      </c>
      <c r="D45" s="70">
        <f>SUM(D42:D44)</f>
        <v>184</v>
      </c>
      <c r="E45" s="70">
        <f t="shared" ref="E45:H45" si="8">SUM(E42:E44)</f>
        <v>752</v>
      </c>
      <c r="F45" s="70">
        <f t="shared" si="8"/>
        <v>49</v>
      </c>
      <c r="G45" s="70">
        <f t="shared" si="8"/>
        <v>152</v>
      </c>
      <c r="H45" s="70">
        <f t="shared" si="8"/>
        <v>193</v>
      </c>
      <c r="J45"/>
      <c r="K45" s="66" t="s">
        <v>38</v>
      </c>
      <c r="L45" s="73">
        <f>SUM(L42:L44)</f>
        <v>293632.32846153848</v>
      </c>
      <c r="M45" s="73">
        <f t="shared" ref="M45:P45" si="9">SUM(M42:M44)</f>
        <v>169101.25153846154</v>
      </c>
      <c r="N45" s="73">
        <f t="shared" si="9"/>
        <v>33712.979999999996</v>
      </c>
      <c r="O45" s="73">
        <f t="shared" si="9"/>
        <v>271506.92000000004</v>
      </c>
      <c r="P45" s="73">
        <f t="shared" si="9"/>
        <v>185203.33999999997</v>
      </c>
    </row>
    <row r="46" spans="2:16" ht="14.4" x14ac:dyDescent="0.3">
      <c r="B46"/>
      <c r="C46"/>
      <c r="D46"/>
      <c r="E46"/>
      <c r="F46"/>
      <c r="G46"/>
      <c r="H46"/>
      <c r="J46"/>
      <c r="K46"/>
      <c r="L46"/>
      <c r="M46"/>
    </row>
    <row r="47" spans="2:16" x14ac:dyDescent="0.3">
      <c r="C47" s="51"/>
      <c r="D47" s="34" t="s">
        <v>76</v>
      </c>
      <c r="E47" s="34"/>
      <c r="F47" s="34"/>
      <c r="G47" s="34"/>
      <c r="H47" s="34"/>
      <c r="K47" s="51"/>
      <c r="L47" s="34" t="s">
        <v>111</v>
      </c>
      <c r="M47" s="34"/>
      <c r="N47" s="34"/>
      <c r="O47" s="34"/>
      <c r="P47" s="34"/>
    </row>
    <row r="48" spans="2:16" x14ac:dyDescent="0.3">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6" ht="14.4" x14ac:dyDescent="0.3">
      <c r="B49"/>
      <c r="C49" s="9" t="s">
        <v>65</v>
      </c>
      <c r="D49" s="59">
        <v>0</v>
      </c>
      <c r="E49" s="59">
        <v>0</v>
      </c>
      <c r="F49" s="59">
        <v>80</v>
      </c>
      <c r="G49" s="59">
        <v>181</v>
      </c>
      <c r="H49" s="59">
        <v>178</v>
      </c>
      <c r="J49"/>
      <c r="K49" s="9" t="s">
        <v>65</v>
      </c>
      <c r="L49" s="71">
        <v>0</v>
      </c>
      <c r="M49" s="71">
        <v>0</v>
      </c>
      <c r="N49" s="71">
        <v>46126.710000000006</v>
      </c>
      <c r="O49" s="71">
        <v>290985.46831578948</v>
      </c>
      <c r="P49" s="71">
        <v>168204.28</v>
      </c>
    </row>
    <row r="50" spans="2:16" ht="14.4" x14ac:dyDescent="0.3">
      <c r="B50"/>
      <c r="C50" s="9" t="s">
        <v>66</v>
      </c>
      <c r="D50" s="59">
        <v>155</v>
      </c>
      <c r="E50" s="59">
        <v>783</v>
      </c>
      <c r="F50" s="59">
        <v>14</v>
      </c>
      <c r="G50" s="59">
        <v>0</v>
      </c>
      <c r="H50" s="59">
        <v>0</v>
      </c>
      <c r="J50"/>
      <c r="K50" s="9" t="s">
        <v>66</v>
      </c>
      <c r="L50" s="71">
        <v>218273.23178947368</v>
      </c>
      <c r="M50" s="71">
        <v>223797.73989473705</v>
      </c>
      <c r="N50" s="71">
        <v>8183.7000000000016</v>
      </c>
      <c r="O50" s="71">
        <v>0</v>
      </c>
      <c r="P50" s="71">
        <v>0</v>
      </c>
    </row>
    <row r="51" spans="2:16" ht="15" thickBot="1" x14ac:dyDescent="0.35">
      <c r="B51"/>
      <c r="C51" s="11" t="s">
        <v>67</v>
      </c>
      <c r="D51" s="69">
        <v>0</v>
      </c>
      <c r="E51" s="69">
        <v>0</v>
      </c>
      <c r="F51" s="69">
        <v>0</v>
      </c>
      <c r="G51" s="69">
        <v>0</v>
      </c>
      <c r="H51" s="69">
        <v>0</v>
      </c>
      <c r="J51"/>
      <c r="K51" s="11" t="s">
        <v>67</v>
      </c>
      <c r="L51" s="72">
        <v>0</v>
      </c>
      <c r="M51" s="72">
        <v>0</v>
      </c>
      <c r="N51" s="72">
        <v>0</v>
      </c>
      <c r="O51" s="72">
        <v>0</v>
      </c>
      <c r="P51" s="72">
        <v>0</v>
      </c>
    </row>
    <row r="52" spans="2:16" ht="15" thickTop="1" x14ac:dyDescent="0.3">
      <c r="B52"/>
      <c r="C52" s="66" t="s">
        <v>38</v>
      </c>
      <c r="D52" s="70">
        <f>SUM(D49:D51)</f>
        <v>155</v>
      </c>
      <c r="E52" s="70">
        <f t="shared" ref="E52:H52" si="10">SUM(E49:E51)</f>
        <v>783</v>
      </c>
      <c r="F52" s="70">
        <f t="shared" si="10"/>
        <v>94</v>
      </c>
      <c r="G52" s="70">
        <f t="shared" si="10"/>
        <v>181</v>
      </c>
      <c r="H52" s="70">
        <f t="shared" si="10"/>
        <v>178</v>
      </c>
      <c r="J52"/>
      <c r="K52" s="66" t="s">
        <v>38</v>
      </c>
      <c r="L52" s="73">
        <f>SUM(L49:L51)</f>
        <v>218273.23178947368</v>
      </c>
      <c r="M52" s="73">
        <f t="shared" ref="M52:P52" si="11">SUM(M49:M51)</f>
        <v>223797.73989473705</v>
      </c>
      <c r="N52" s="73">
        <f t="shared" si="11"/>
        <v>54310.410000000011</v>
      </c>
      <c r="O52" s="73">
        <f t="shared" si="11"/>
        <v>290985.46831578948</v>
      </c>
      <c r="P52" s="73">
        <f t="shared" si="11"/>
        <v>168204.28</v>
      </c>
    </row>
    <row r="53" spans="2:16" ht="14.4" x14ac:dyDescent="0.3">
      <c r="B53"/>
      <c r="C53" s="127"/>
      <c r="D53" s="128"/>
      <c r="E53" s="128"/>
      <c r="F53" s="128"/>
      <c r="G53" s="128"/>
      <c r="H53" s="128"/>
      <c r="J53"/>
      <c r="K53" s="127"/>
      <c r="L53" s="129"/>
      <c r="M53" s="129"/>
      <c r="N53" s="129"/>
      <c r="O53" s="129"/>
      <c r="P53" s="129"/>
    </row>
    <row r="54" spans="2:16" x14ac:dyDescent="0.3">
      <c r="C54" s="51"/>
      <c r="D54" s="34" t="s">
        <v>76</v>
      </c>
      <c r="E54" s="34"/>
      <c r="F54" s="34"/>
      <c r="G54" s="34"/>
      <c r="H54" s="34"/>
      <c r="K54" s="51"/>
      <c r="L54" s="34" t="s">
        <v>111</v>
      </c>
      <c r="M54" s="34"/>
      <c r="N54" s="34"/>
      <c r="O54" s="34"/>
      <c r="P54" s="34"/>
    </row>
    <row r="55" spans="2:16" x14ac:dyDescent="0.3">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6" ht="14.4" x14ac:dyDescent="0.3">
      <c r="B56"/>
      <c r="C56" s="9" t="s">
        <v>65</v>
      </c>
      <c r="D56" s="59">
        <v>0</v>
      </c>
      <c r="E56" s="59">
        <v>0</v>
      </c>
      <c r="F56" s="59">
        <v>71</v>
      </c>
      <c r="G56" s="59">
        <v>264</v>
      </c>
      <c r="H56" s="59">
        <v>109</v>
      </c>
      <c r="J56"/>
      <c r="K56" s="9" t="s">
        <v>65</v>
      </c>
      <c r="L56" s="71">
        <v>0</v>
      </c>
      <c r="M56" s="71">
        <v>0</v>
      </c>
      <c r="N56" s="71">
        <v>50742.149999999994</v>
      </c>
      <c r="O56" s="71">
        <v>190197.06443349749</v>
      </c>
      <c r="P56" s="71">
        <v>104630.23000000003</v>
      </c>
    </row>
    <row r="57" spans="2:16" ht="14.4" x14ac:dyDescent="0.3">
      <c r="B57"/>
      <c r="C57" s="9" t="s">
        <v>66</v>
      </c>
      <c r="D57" s="59">
        <v>211</v>
      </c>
      <c r="E57" s="59">
        <v>620</v>
      </c>
      <c r="F57" s="59">
        <v>0</v>
      </c>
      <c r="G57" s="59">
        <v>0</v>
      </c>
      <c r="H57" s="59">
        <v>0</v>
      </c>
      <c r="J57"/>
      <c r="K57" s="9" t="s">
        <v>66</v>
      </c>
      <c r="L57" s="71">
        <v>121483.1685221675</v>
      </c>
      <c r="M57" s="71">
        <v>184086.70423645433</v>
      </c>
      <c r="N57" s="71">
        <v>0</v>
      </c>
      <c r="O57" s="71">
        <v>0</v>
      </c>
      <c r="P57" s="71">
        <v>0</v>
      </c>
    </row>
    <row r="58" spans="2:16" ht="15" thickBot="1" x14ac:dyDescent="0.35">
      <c r="B58"/>
      <c r="C58" s="11" t="s">
        <v>67</v>
      </c>
      <c r="D58" s="69">
        <v>0</v>
      </c>
      <c r="E58" s="69">
        <v>0</v>
      </c>
      <c r="F58" s="69">
        <v>0</v>
      </c>
      <c r="G58" s="69">
        <v>0</v>
      </c>
      <c r="H58" s="69">
        <v>0</v>
      </c>
      <c r="J58"/>
      <c r="K58" s="11" t="s">
        <v>67</v>
      </c>
      <c r="L58" s="72">
        <v>0</v>
      </c>
      <c r="M58" s="72">
        <v>0</v>
      </c>
      <c r="N58" s="72">
        <v>0</v>
      </c>
      <c r="O58" s="72">
        <v>0</v>
      </c>
      <c r="P58" s="72">
        <v>0</v>
      </c>
    </row>
    <row r="59" spans="2:16" ht="15" thickTop="1" x14ac:dyDescent="0.3">
      <c r="B59"/>
      <c r="C59" s="66" t="s">
        <v>38</v>
      </c>
      <c r="D59" s="70">
        <f>SUM(D56:D58)</f>
        <v>211</v>
      </c>
      <c r="E59" s="70">
        <f t="shared" ref="E59:H59" si="12">SUM(E56:E58)</f>
        <v>620</v>
      </c>
      <c r="F59" s="70">
        <f t="shared" si="12"/>
        <v>71</v>
      </c>
      <c r="G59" s="70">
        <f t="shared" si="12"/>
        <v>264</v>
      </c>
      <c r="H59" s="70">
        <f t="shared" si="12"/>
        <v>109</v>
      </c>
      <c r="J59"/>
      <c r="K59" s="66" t="s">
        <v>38</v>
      </c>
      <c r="L59" s="73">
        <f>SUM(L56:L58)</f>
        <v>121483.1685221675</v>
      </c>
      <c r="M59" s="73">
        <f t="shared" ref="M59:P59" si="13">SUM(M56:M58)</f>
        <v>184086.70423645433</v>
      </c>
      <c r="N59" s="73">
        <f t="shared" si="13"/>
        <v>50742.149999999994</v>
      </c>
      <c r="O59" s="73">
        <f t="shared" si="13"/>
        <v>190197.06443349749</v>
      </c>
      <c r="P59" s="73">
        <f t="shared" si="13"/>
        <v>104630.23000000003</v>
      </c>
    </row>
    <row r="60" spans="2:16" ht="14.4" x14ac:dyDescent="0.3">
      <c r="B60"/>
      <c r="C60"/>
      <c r="D60"/>
      <c r="E60"/>
      <c r="F60"/>
      <c r="G60"/>
      <c r="H60"/>
      <c r="J60"/>
      <c r="K60"/>
    </row>
    <row r="61" spans="2:16" x14ac:dyDescent="0.3">
      <c r="C61" s="51"/>
      <c r="D61" s="34" t="s">
        <v>76</v>
      </c>
      <c r="E61" s="34"/>
      <c r="F61" s="34"/>
      <c r="G61" s="34"/>
      <c r="H61" s="34"/>
      <c r="K61" s="51"/>
      <c r="L61" s="34" t="s">
        <v>111</v>
      </c>
      <c r="M61" s="34"/>
      <c r="N61" s="34"/>
      <c r="O61" s="34"/>
      <c r="P61" s="34"/>
    </row>
    <row r="62" spans="2:16" x14ac:dyDescent="0.3">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6" ht="14.4" x14ac:dyDescent="0.3">
      <c r="B63"/>
      <c r="C63" s="9" t="s">
        <v>65</v>
      </c>
      <c r="D63" s="59">
        <v>0</v>
      </c>
      <c r="E63" s="59">
        <v>0</v>
      </c>
      <c r="F63" s="59">
        <v>51</v>
      </c>
      <c r="G63" s="59">
        <v>173</v>
      </c>
      <c r="H63" s="59">
        <v>178</v>
      </c>
      <c r="J63"/>
      <c r="K63" s="9" t="s">
        <v>65</v>
      </c>
      <c r="L63" s="71">
        <v>0</v>
      </c>
      <c r="M63" s="71">
        <v>0</v>
      </c>
      <c r="N63" s="71">
        <v>36466.410000000003</v>
      </c>
      <c r="O63" s="71">
        <v>174355.23300699299</v>
      </c>
      <c r="P63" s="71">
        <v>150731.41</v>
      </c>
    </row>
    <row r="64" spans="2:16" ht="14.4" x14ac:dyDescent="0.3">
      <c r="B64"/>
      <c r="C64" s="9" t="s">
        <v>66</v>
      </c>
      <c r="D64" s="59">
        <v>261</v>
      </c>
      <c r="E64" s="59">
        <v>575</v>
      </c>
      <c r="F64" s="59">
        <v>0</v>
      </c>
      <c r="G64" s="59">
        <v>0</v>
      </c>
      <c r="H64" s="59">
        <v>0</v>
      </c>
      <c r="J64"/>
      <c r="K64" s="9" t="s">
        <v>66</v>
      </c>
      <c r="L64" s="71">
        <v>174346.11916083915</v>
      </c>
      <c r="M64" s="71">
        <v>140222.66999999943</v>
      </c>
      <c r="N64" s="71">
        <v>0</v>
      </c>
      <c r="O64" s="71">
        <v>0</v>
      </c>
      <c r="P64" s="71">
        <v>0</v>
      </c>
    </row>
    <row r="65" spans="2:16" ht="15" thickBot="1" x14ac:dyDescent="0.35">
      <c r="B65"/>
      <c r="C65" s="11" t="s">
        <v>67</v>
      </c>
      <c r="D65" s="69">
        <v>0</v>
      </c>
      <c r="E65" s="69">
        <v>0</v>
      </c>
      <c r="F65" s="69">
        <v>0</v>
      </c>
      <c r="G65" s="69">
        <v>0</v>
      </c>
      <c r="H65" s="69">
        <v>0</v>
      </c>
      <c r="J65"/>
      <c r="K65" s="11" t="s">
        <v>67</v>
      </c>
      <c r="L65" s="72">
        <v>0</v>
      </c>
      <c r="M65" s="72">
        <v>0</v>
      </c>
      <c r="N65" s="72">
        <v>0</v>
      </c>
      <c r="O65" s="72">
        <v>0</v>
      </c>
      <c r="P65" s="72">
        <v>0</v>
      </c>
    </row>
    <row r="66" spans="2:16" ht="15" thickTop="1" x14ac:dyDescent="0.3">
      <c r="B66"/>
      <c r="C66" s="66" t="s">
        <v>38</v>
      </c>
      <c r="D66" s="70">
        <f>SUM(D63:D65)</f>
        <v>261</v>
      </c>
      <c r="E66" s="70">
        <f t="shared" ref="E66:H66" si="14">SUM(E63:E65)</f>
        <v>575</v>
      </c>
      <c r="F66" s="70">
        <f t="shared" si="14"/>
        <v>51</v>
      </c>
      <c r="G66" s="70">
        <f t="shared" si="14"/>
        <v>173</v>
      </c>
      <c r="H66" s="70">
        <f t="shared" si="14"/>
        <v>178</v>
      </c>
      <c r="J66"/>
      <c r="K66" s="66" t="s">
        <v>38</v>
      </c>
      <c r="L66" s="73">
        <f>SUM(L63:L65)</f>
        <v>174346.11916083915</v>
      </c>
      <c r="M66" s="73">
        <f t="shared" ref="M66" si="15">SUM(M63:M65)</f>
        <v>140222.66999999943</v>
      </c>
      <c r="N66" s="73">
        <f t="shared" ref="N66" si="16">SUM(N63:N65)</f>
        <v>36466.410000000003</v>
      </c>
      <c r="O66" s="73">
        <f t="shared" ref="O66" si="17">SUM(O63:O65)</f>
        <v>174355.23300699299</v>
      </c>
      <c r="P66" s="73">
        <f t="shared" ref="P66" si="18">SUM(P63:P65)</f>
        <v>150731.41</v>
      </c>
    </row>
    <row r="67" spans="2:16" ht="14.4" x14ac:dyDescent="0.3">
      <c r="B67"/>
      <c r="C67"/>
      <c r="D67"/>
      <c r="E67"/>
      <c r="F67"/>
      <c r="G67"/>
      <c r="H67"/>
      <c r="J67"/>
      <c r="K67"/>
    </row>
    <row r="68" spans="2:16" x14ac:dyDescent="0.3">
      <c r="C68" s="51"/>
      <c r="D68" s="34" t="s">
        <v>76</v>
      </c>
      <c r="E68" s="34"/>
      <c r="F68" s="34"/>
      <c r="G68" s="34"/>
      <c r="H68" s="34"/>
      <c r="K68" s="51"/>
      <c r="L68" s="34" t="s">
        <v>111</v>
      </c>
      <c r="M68" s="34"/>
      <c r="N68" s="34"/>
      <c r="O68" s="34"/>
      <c r="P68" s="34"/>
    </row>
    <row r="69" spans="2:16" x14ac:dyDescent="0.3">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6" ht="12.75" customHeight="1" x14ac:dyDescent="0.3">
      <c r="B70"/>
      <c r="C70" s="9" t="s">
        <v>65</v>
      </c>
      <c r="D70" s="59">
        <v>0</v>
      </c>
      <c r="E70" s="59">
        <v>0</v>
      </c>
      <c r="F70" s="59">
        <v>106</v>
      </c>
      <c r="G70" s="59">
        <v>187</v>
      </c>
      <c r="H70" s="59">
        <v>157</v>
      </c>
      <c r="J70"/>
      <c r="K70" s="9" t="s">
        <v>65</v>
      </c>
      <c r="L70" s="71">
        <v>0</v>
      </c>
      <c r="M70" s="71">
        <v>0</v>
      </c>
      <c r="N70" s="71">
        <v>73098.66</v>
      </c>
      <c r="O70" s="71">
        <v>150153.48000000001</v>
      </c>
      <c r="P70" s="71">
        <v>146956.41</v>
      </c>
    </row>
    <row r="71" spans="2:16" ht="14.4" x14ac:dyDescent="0.3">
      <c r="B71"/>
      <c r="C71" s="9" t="s">
        <v>66</v>
      </c>
      <c r="D71" s="59">
        <v>196</v>
      </c>
      <c r="E71" s="59">
        <v>523</v>
      </c>
      <c r="F71" s="59">
        <v>25</v>
      </c>
      <c r="G71" s="59">
        <v>0</v>
      </c>
      <c r="H71" s="59">
        <v>0</v>
      </c>
      <c r="J71"/>
      <c r="K71" s="9" t="s">
        <v>66</v>
      </c>
      <c r="L71" s="71">
        <v>114262.97999999998</v>
      </c>
      <c r="M71" s="71">
        <v>193298.49399999945</v>
      </c>
      <c r="N71" s="71">
        <v>14613.749999999995</v>
      </c>
      <c r="O71" s="71">
        <v>0</v>
      </c>
      <c r="P71" s="71">
        <v>0</v>
      </c>
    </row>
    <row r="72" spans="2:16" ht="15" thickBot="1" x14ac:dyDescent="0.35">
      <c r="B72"/>
      <c r="C72" s="11" t="s">
        <v>67</v>
      </c>
      <c r="D72" s="69">
        <v>0</v>
      </c>
      <c r="E72" s="69">
        <v>0</v>
      </c>
      <c r="F72" s="69">
        <v>0</v>
      </c>
      <c r="G72" s="69">
        <v>0</v>
      </c>
      <c r="H72" s="69">
        <v>0</v>
      </c>
      <c r="J72"/>
      <c r="K72" s="11" t="s">
        <v>67</v>
      </c>
      <c r="L72" s="72">
        <v>0</v>
      </c>
      <c r="M72" s="72">
        <v>0</v>
      </c>
      <c r="N72" s="72">
        <v>0</v>
      </c>
      <c r="O72" s="72">
        <v>0</v>
      </c>
      <c r="P72" s="72">
        <v>0</v>
      </c>
    </row>
    <row r="73" spans="2:16" ht="15" thickTop="1" x14ac:dyDescent="0.3">
      <c r="B73"/>
      <c r="C73" s="66" t="s">
        <v>38</v>
      </c>
      <c r="D73" s="70">
        <f>SUM(D70:D72)</f>
        <v>196</v>
      </c>
      <c r="E73" s="70">
        <f t="shared" ref="E73" si="19">SUM(E70:E72)</f>
        <v>523</v>
      </c>
      <c r="F73" s="70">
        <f t="shared" ref="F73" si="20">SUM(F70:F72)</f>
        <v>131</v>
      </c>
      <c r="G73" s="70">
        <f t="shared" ref="G73" si="21">SUM(G70:G72)</f>
        <v>187</v>
      </c>
      <c r="H73" s="70">
        <f t="shared" ref="H73" si="22">SUM(H70:H72)</f>
        <v>157</v>
      </c>
      <c r="J73"/>
      <c r="K73" s="66" t="s">
        <v>38</v>
      </c>
      <c r="L73" s="73">
        <f>SUM(L70:L72)</f>
        <v>114262.97999999998</v>
      </c>
      <c r="M73" s="73">
        <f t="shared" ref="M73" si="23">SUM(M70:M72)</f>
        <v>193298.49399999945</v>
      </c>
      <c r="N73" s="73">
        <f t="shared" ref="N73" si="24">SUM(N70:N72)</f>
        <v>87712.41</v>
      </c>
      <c r="O73" s="73">
        <f t="shared" ref="O73" si="25">SUM(O70:O72)</f>
        <v>150153.48000000001</v>
      </c>
      <c r="P73" s="73">
        <f t="shared" ref="P73" si="26">SUM(P70:P72)</f>
        <v>146956.41</v>
      </c>
    </row>
    <row r="74" spans="2:16" ht="14.4" x14ac:dyDescent="0.3">
      <c r="B74"/>
      <c r="C74"/>
      <c r="D74"/>
      <c r="E74"/>
      <c r="F74"/>
      <c r="G74"/>
      <c r="H74"/>
      <c r="J74"/>
      <c r="K74"/>
      <c r="L74"/>
      <c r="M74"/>
    </row>
    <row r="75" spans="2:16" x14ac:dyDescent="0.3">
      <c r="C75" s="51"/>
      <c r="D75" s="34" t="s">
        <v>76</v>
      </c>
      <c r="E75" s="34"/>
      <c r="F75" s="34"/>
      <c r="G75" s="34"/>
      <c r="H75" s="34"/>
      <c r="K75" s="51"/>
      <c r="L75" s="34" t="s">
        <v>111</v>
      </c>
      <c r="M75" s="34"/>
      <c r="N75" s="34"/>
      <c r="O75" s="34"/>
      <c r="P75" s="34"/>
    </row>
    <row r="76" spans="2:16" x14ac:dyDescent="0.3">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6" ht="14.4" x14ac:dyDescent="0.3">
      <c r="B77"/>
      <c r="C77" s="9" t="s">
        <v>65</v>
      </c>
      <c r="D77" s="59">
        <v>0</v>
      </c>
      <c r="E77" s="59">
        <v>0</v>
      </c>
      <c r="F77" s="59">
        <v>98</v>
      </c>
      <c r="G77" s="59">
        <v>116</v>
      </c>
      <c r="H77" s="59">
        <v>153</v>
      </c>
      <c r="J77"/>
      <c r="K77" s="9" t="s">
        <v>65</v>
      </c>
      <c r="L77" s="71">
        <v>0</v>
      </c>
      <c r="M77" s="71">
        <v>0</v>
      </c>
      <c r="N77" s="71">
        <v>67581.78</v>
      </c>
      <c r="O77" s="71">
        <v>71872.14234234234</v>
      </c>
      <c r="P77" s="71">
        <v>142454.49000000002</v>
      </c>
    </row>
    <row r="78" spans="2:16" ht="14.4" x14ac:dyDescent="0.3">
      <c r="B78"/>
      <c r="C78" s="9" t="s">
        <v>66</v>
      </c>
      <c r="D78" s="59">
        <v>286</v>
      </c>
      <c r="E78" s="59">
        <v>387</v>
      </c>
      <c r="F78" s="59">
        <v>11</v>
      </c>
      <c r="G78" s="59">
        <v>0</v>
      </c>
      <c r="H78" s="59">
        <v>0</v>
      </c>
      <c r="J78"/>
      <c r="K78" s="9" t="s">
        <v>66</v>
      </c>
      <c r="L78" s="71">
        <v>83206.186486486447</v>
      </c>
      <c r="M78" s="71">
        <v>131787.43162162119</v>
      </c>
      <c r="N78" s="71">
        <v>6430.0500000000011</v>
      </c>
      <c r="O78" s="71">
        <v>0</v>
      </c>
      <c r="P78" s="71">
        <v>0</v>
      </c>
    </row>
    <row r="79" spans="2:16" ht="15" thickBot="1" x14ac:dyDescent="0.35">
      <c r="B79"/>
      <c r="C79" s="11" t="s">
        <v>67</v>
      </c>
      <c r="D79" s="69">
        <v>0</v>
      </c>
      <c r="E79" s="69">
        <v>0</v>
      </c>
      <c r="F79" s="69">
        <v>0</v>
      </c>
      <c r="G79" s="69">
        <v>0</v>
      </c>
      <c r="H79" s="69">
        <v>0</v>
      </c>
      <c r="J79"/>
      <c r="K79" s="11" t="s">
        <v>67</v>
      </c>
      <c r="L79" s="72">
        <v>0</v>
      </c>
      <c r="M79" s="72">
        <v>0</v>
      </c>
      <c r="N79" s="72">
        <v>0</v>
      </c>
      <c r="O79" s="72">
        <v>0</v>
      </c>
      <c r="P79" s="72">
        <v>0</v>
      </c>
    </row>
    <row r="80" spans="2:16" ht="15" thickTop="1" x14ac:dyDescent="0.3">
      <c r="B80"/>
      <c r="C80" s="66" t="s">
        <v>38</v>
      </c>
      <c r="D80" s="70">
        <f>SUM(D77:D79)</f>
        <v>286</v>
      </c>
      <c r="E80" s="70">
        <f t="shared" ref="E80" si="27">SUM(E77:E79)</f>
        <v>387</v>
      </c>
      <c r="F80" s="70">
        <f t="shared" ref="F80" si="28">SUM(F77:F79)</f>
        <v>109</v>
      </c>
      <c r="G80" s="70">
        <f t="shared" ref="G80" si="29">SUM(G77:G79)</f>
        <v>116</v>
      </c>
      <c r="H80" s="70">
        <f t="shared" ref="H80" si="30">SUM(H77:H79)</f>
        <v>153</v>
      </c>
      <c r="J80"/>
      <c r="K80" s="66" t="s">
        <v>38</v>
      </c>
      <c r="L80" s="73">
        <f>SUM(L77:L79)</f>
        <v>83206.186486486447</v>
      </c>
      <c r="M80" s="73">
        <f t="shared" ref="M80" si="31">SUM(M77:M79)</f>
        <v>131787.43162162119</v>
      </c>
      <c r="N80" s="73">
        <f t="shared" ref="N80" si="32">SUM(N77:N79)</f>
        <v>74011.83</v>
      </c>
      <c r="O80" s="73">
        <f t="shared" ref="O80" si="33">SUM(O77:O79)</f>
        <v>71872.14234234234</v>
      </c>
      <c r="P80" s="73">
        <f t="shared" ref="P80" si="34">SUM(P77:P79)</f>
        <v>142454.49000000002</v>
      </c>
    </row>
    <row r="81" spans="2:16" ht="14.4" x14ac:dyDescent="0.3">
      <c r="B81"/>
      <c r="C81"/>
      <c r="D81"/>
      <c r="E81"/>
      <c r="F81"/>
      <c r="G81"/>
      <c r="H81"/>
      <c r="J81"/>
      <c r="K81"/>
      <c r="L81"/>
      <c r="M81"/>
    </row>
    <row r="82" spans="2:16" x14ac:dyDescent="0.3">
      <c r="C82" s="51"/>
      <c r="D82" s="34" t="s">
        <v>76</v>
      </c>
      <c r="E82" s="34"/>
      <c r="F82" s="34"/>
      <c r="G82" s="34"/>
      <c r="H82" s="34"/>
      <c r="K82" s="51"/>
      <c r="L82" s="34" t="s">
        <v>111</v>
      </c>
      <c r="M82" s="34"/>
      <c r="N82" s="34"/>
      <c r="O82" s="34"/>
      <c r="P82" s="34"/>
    </row>
    <row r="83" spans="2:16" x14ac:dyDescent="0.3">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6" ht="14.4" x14ac:dyDescent="0.3">
      <c r="B84"/>
      <c r="C84" s="9" t="s">
        <v>65</v>
      </c>
      <c r="D84" s="59">
        <v>0</v>
      </c>
      <c r="E84" s="59">
        <v>0</v>
      </c>
      <c r="F84" s="59">
        <v>96</v>
      </c>
      <c r="G84" s="59">
        <v>123</v>
      </c>
      <c r="H84" s="59">
        <v>209</v>
      </c>
      <c r="J84"/>
      <c r="K84" s="9" t="s">
        <v>65</v>
      </c>
      <c r="L84" s="71">
        <v>0</v>
      </c>
      <c r="M84" s="71">
        <v>0</v>
      </c>
      <c r="N84" s="71">
        <v>66202.560000000012</v>
      </c>
      <c r="O84" s="71">
        <v>81039.248205128199</v>
      </c>
      <c r="P84" s="71">
        <v>193895.16999999998</v>
      </c>
    </row>
    <row r="85" spans="2:16" ht="14.4" x14ac:dyDescent="0.3">
      <c r="B85"/>
      <c r="C85" s="9" t="s">
        <v>66</v>
      </c>
      <c r="D85" s="59">
        <v>101</v>
      </c>
      <c r="E85" s="59">
        <v>410</v>
      </c>
      <c r="F85" s="59">
        <v>0</v>
      </c>
      <c r="G85" s="59">
        <v>0</v>
      </c>
      <c r="H85" s="59">
        <v>0</v>
      </c>
      <c r="J85"/>
      <c r="K85" s="9" t="s">
        <v>66</v>
      </c>
      <c r="L85" s="71">
        <v>36528.074358974351</v>
      </c>
      <c r="M85" s="71">
        <v>116977.96394871757</v>
      </c>
      <c r="N85" s="71">
        <v>0</v>
      </c>
      <c r="O85" s="71">
        <v>0</v>
      </c>
      <c r="P85" s="71">
        <v>0</v>
      </c>
    </row>
    <row r="86" spans="2:16" ht="15" thickBot="1" x14ac:dyDescent="0.35">
      <c r="B86"/>
      <c r="C86" s="11" t="s">
        <v>67</v>
      </c>
      <c r="D86" s="69">
        <v>0</v>
      </c>
      <c r="E86" s="69">
        <v>0</v>
      </c>
      <c r="F86" s="69">
        <v>0</v>
      </c>
      <c r="G86" s="69">
        <v>0</v>
      </c>
      <c r="H86" s="69">
        <v>0</v>
      </c>
      <c r="J86"/>
      <c r="K86" s="11" t="s">
        <v>67</v>
      </c>
      <c r="L86" s="72">
        <v>0</v>
      </c>
      <c r="M86" s="72">
        <v>0</v>
      </c>
      <c r="N86" s="72">
        <v>0</v>
      </c>
      <c r="O86" s="72">
        <v>0</v>
      </c>
      <c r="P86" s="72">
        <v>0</v>
      </c>
    </row>
    <row r="87" spans="2:16" ht="15" thickTop="1" x14ac:dyDescent="0.3">
      <c r="B87"/>
      <c r="C87" s="66" t="s">
        <v>38</v>
      </c>
      <c r="D87" s="70">
        <f>SUM(D84:D86)</f>
        <v>101</v>
      </c>
      <c r="E87" s="70">
        <f t="shared" ref="E87" si="35">SUM(E84:E86)</f>
        <v>410</v>
      </c>
      <c r="F87" s="70">
        <f t="shared" ref="F87" si="36">SUM(F84:F86)</f>
        <v>96</v>
      </c>
      <c r="G87" s="70">
        <f t="shared" ref="G87" si="37">SUM(G84:G86)</f>
        <v>123</v>
      </c>
      <c r="H87" s="70">
        <f t="shared" ref="H87" si="38">SUM(H84:H86)</f>
        <v>209</v>
      </c>
      <c r="J87"/>
      <c r="K87" s="66" t="s">
        <v>38</v>
      </c>
      <c r="L87" s="73">
        <f>SUM(L84:L86)</f>
        <v>36528.074358974351</v>
      </c>
      <c r="M87" s="73">
        <f t="shared" ref="M87" si="39">SUM(M84:M86)</f>
        <v>116977.96394871757</v>
      </c>
      <c r="N87" s="73">
        <f t="shared" ref="N87" si="40">SUM(N84:N86)</f>
        <v>66202.560000000012</v>
      </c>
      <c r="O87" s="73">
        <f t="shared" ref="O87" si="41">SUM(O84:O86)</f>
        <v>81039.248205128199</v>
      </c>
      <c r="P87" s="73">
        <f t="shared" ref="P87" si="42">SUM(P84:P86)</f>
        <v>193895.16999999998</v>
      </c>
    </row>
    <row r="88" spans="2:16" ht="14.4" x14ac:dyDescent="0.3">
      <c r="B88"/>
      <c r="C88"/>
      <c r="D88"/>
      <c r="E88"/>
      <c r="F88"/>
      <c r="G88"/>
      <c r="H88"/>
      <c r="J88"/>
      <c r="K88"/>
      <c r="L88"/>
      <c r="M88"/>
    </row>
    <row r="89" spans="2:16" x14ac:dyDescent="0.3">
      <c r="C89" s="51"/>
      <c r="D89" s="34" t="s">
        <v>76</v>
      </c>
      <c r="E89" s="34"/>
      <c r="F89" s="34"/>
      <c r="G89" s="34"/>
      <c r="H89" s="34"/>
      <c r="K89" s="51"/>
      <c r="L89" s="34" t="s">
        <v>111</v>
      </c>
      <c r="M89" s="34"/>
      <c r="N89" s="34"/>
      <c r="O89" s="34"/>
      <c r="P89" s="34"/>
    </row>
    <row r="90" spans="2:16" x14ac:dyDescent="0.3">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6" ht="14.4" x14ac:dyDescent="0.3">
      <c r="B91"/>
      <c r="C91" s="9" t="s">
        <v>65</v>
      </c>
      <c r="D91" s="59">
        <v>0</v>
      </c>
      <c r="E91" s="59">
        <v>0</v>
      </c>
      <c r="F91" s="59">
        <v>99</v>
      </c>
      <c r="G91" s="59">
        <v>143</v>
      </c>
      <c r="H91" s="59">
        <v>193</v>
      </c>
      <c r="J91"/>
      <c r="K91" s="9" t="s">
        <v>65</v>
      </c>
      <c r="L91" s="71">
        <v>0</v>
      </c>
      <c r="M91" s="71">
        <v>0</v>
      </c>
      <c r="N91" s="71">
        <v>68271.39</v>
      </c>
      <c r="O91" s="71">
        <v>77420.366035087718</v>
      </c>
      <c r="P91" s="71">
        <v>181672.02000000002</v>
      </c>
    </row>
    <row r="92" spans="2:16" ht="14.4" x14ac:dyDescent="0.3">
      <c r="B92"/>
      <c r="C92" s="9" t="s">
        <v>66</v>
      </c>
      <c r="D92" s="59">
        <v>28</v>
      </c>
      <c r="E92" s="59">
        <v>536</v>
      </c>
      <c r="F92" s="59">
        <v>1</v>
      </c>
      <c r="G92" s="59">
        <v>0</v>
      </c>
      <c r="H92" s="59">
        <v>0</v>
      </c>
      <c r="J92"/>
      <c r="K92" s="9" t="s">
        <v>66</v>
      </c>
      <c r="L92" s="71">
        <v>4714.8499999999985</v>
      </c>
      <c r="M92" s="71">
        <v>176853.88431578869</v>
      </c>
      <c r="N92" s="71">
        <v>584.54999999999995</v>
      </c>
      <c r="O92" s="71">
        <v>0</v>
      </c>
      <c r="P92" s="71">
        <v>0</v>
      </c>
    </row>
    <row r="93" spans="2:16" ht="15" thickBot="1" x14ac:dyDescent="0.35">
      <c r="B93"/>
      <c r="C93" s="11" t="s">
        <v>67</v>
      </c>
      <c r="D93" s="69">
        <v>0</v>
      </c>
      <c r="E93" s="69">
        <v>0</v>
      </c>
      <c r="F93" s="69">
        <v>0</v>
      </c>
      <c r="G93" s="69">
        <v>0</v>
      </c>
      <c r="H93" s="69">
        <v>0</v>
      </c>
      <c r="J93"/>
      <c r="K93" s="11" t="s">
        <v>67</v>
      </c>
      <c r="L93" s="72">
        <v>0</v>
      </c>
      <c r="M93" s="72">
        <v>0</v>
      </c>
      <c r="N93" s="72">
        <v>0</v>
      </c>
      <c r="O93" s="72">
        <v>0</v>
      </c>
      <c r="P93" s="72">
        <v>0</v>
      </c>
    </row>
    <row r="94" spans="2:16" ht="15" thickTop="1" x14ac:dyDescent="0.3">
      <c r="B94"/>
      <c r="C94" s="66" t="s">
        <v>38</v>
      </c>
      <c r="D94" s="70">
        <f>SUM(D91:D93)</f>
        <v>28</v>
      </c>
      <c r="E94" s="70">
        <f t="shared" ref="E94" si="43">SUM(E91:E93)</f>
        <v>536</v>
      </c>
      <c r="F94" s="70">
        <f t="shared" ref="F94" si="44">SUM(F91:F93)</f>
        <v>100</v>
      </c>
      <c r="G94" s="70">
        <f t="shared" ref="G94" si="45">SUM(G91:G93)</f>
        <v>143</v>
      </c>
      <c r="H94" s="70">
        <f t="shared" ref="H94" si="46">SUM(H91:H93)</f>
        <v>193</v>
      </c>
      <c r="J94"/>
      <c r="K94" s="66" t="s">
        <v>38</v>
      </c>
      <c r="L94" s="73">
        <f>SUM(L91:L93)</f>
        <v>4714.8499999999985</v>
      </c>
      <c r="M94" s="73">
        <f t="shared" ref="M94" si="47">SUM(M91:M93)</f>
        <v>176853.88431578869</v>
      </c>
      <c r="N94" s="73">
        <f t="shared" ref="N94" si="48">SUM(N91:N93)</f>
        <v>68855.94</v>
      </c>
      <c r="O94" s="73">
        <f t="shared" ref="O94" si="49">SUM(O91:O93)</f>
        <v>77420.366035087718</v>
      </c>
      <c r="P94" s="73">
        <f t="shared" ref="P94" si="50">SUM(P91:P93)</f>
        <v>181672.02000000002</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L59"/>
  <sheetViews>
    <sheetView zoomScaleNormal="100" zoomScaleSheetLayoutView="70" workbookViewId="0"/>
  </sheetViews>
  <sheetFormatPr defaultColWidth="8.77734375" defaultRowHeight="13.8" x14ac:dyDescent="0.3"/>
  <cols>
    <col min="1" max="1" width="2.21875" style="8" customWidth="1"/>
    <col min="2" max="2" width="12.5546875" style="8" customWidth="1"/>
    <col min="3" max="3" width="21.21875" style="8" customWidth="1"/>
    <col min="4" max="4" width="15.21875" style="8" bestFit="1" customWidth="1"/>
    <col min="5" max="5" width="12.33203125" style="8" customWidth="1"/>
    <col min="6" max="6" width="10.44140625" style="8" customWidth="1"/>
    <col min="7" max="7" width="13.21875" style="8" customWidth="1"/>
    <col min="8" max="8" width="11.21875" style="8" customWidth="1"/>
    <col min="9" max="9" width="12.77734375" style="8" customWidth="1"/>
    <col min="10" max="10" width="13.21875" style="8" customWidth="1"/>
    <col min="11" max="11" width="2.21875" style="8" customWidth="1"/>
    <col min="12" max="12" width="18.21875" style="8" bestFit="1" customWidth="1"/>
    <col min="13" max="18" width="14.77734375" style="8" customWidth="1"/>
    <col min="19" max="19" width="2.21875" style="8" customWidth="1"/>
    <col min="20" max="20" width="11" style="8" bestFit="1" customWidth="1"/>
    <col min="21" max="21" width="18.21875" style="8" bestFit="1" customWidth="1"/>
    <col min="22" max="27" width="13" style="8" customWidth="1"/>
    <col min="28" max="28" width="27.5546875" style="8" bestFit="1" customWidth="1"/>
    <col min="29" max="16384" width="8.77734375" style="8"/>
  </cols>
  <sheetData>
    <row r="2" spans="2:12" x14ac:dyDescent="0.3">
      <c r="B2" s="12" t="s">
        <v>105</v>
      </c>
      <c r="C2" s="13" t="str">
        <f>Overview!$C$11</f>
        <v>CCHA</v>
      </c>
    </row>
    <row r="3" spans="2:12" x14ac:dyDescent="0.3">
      <c r="B3" s="12" t="s">
        <v>114</v>
      </c>
      <c r="C3" s="13">
        <f>Overview!C12</f>
        <v>6</v>
      </c>
    </row>
    <row r="4" spans="2:12" x14ac:dyDescent="0.3">
      <c r="B4" s="12" t="s">
        <v>27</v>
      </c>
      <c r="C4" s="14" t="s">
        <v>83</v>
      </c>
    </row>
    <row r="5" spans="2:12" x14ac:dyDescent="0.3">
      <c r="B5" s="12" t="s">
        <v>28</v>
      </c>
      <c r="C5" s="13" t="str">
        <f>Overview!C13</f>
        <v>July 1, 2021 - June 30, 2022</v>
      </c>
    </row>
    <row r="6" spans="2:12" x14ac:dyDescent="0.3">
      <c r="B6" s="12"/>
      <c r="C6" s="13"/>
      <c r="L6" s="13"/>
    </row>
    <row r="7" spans="2:12" x14ac:dyDescent="0.3">
      <c r="C7" s="51"/>
      <c r="D7" s="34" t="s">
        <v>76</v>
      </c>
      <c r="E7" s="34"/>
      <c r="F7" s="34"/>
      <c r="G7" s="34"/>
      <c r="H7" s="34"/>
      <c r="I7" s="34"/>
    </row>
    <row r="8" spans="2:12" x14ac:dyDescent="0.3">
      <c r="B8" s="34" t="s">
        <v>38</v>
      </c>
      <c r="C8" s="52" t="s">
        <v>64</v>
      </c>
      <c r="D8" s="54" t="s">
        <v>77</v>
      </c>
      <c r="E8" s="54" t="s">
        <v>78</v>
      </c>
      <c r="F8" s="54" t="s">
        <v>79</v>
      </c>
      <c r="G8" s="52" t="s">
        <v>62</v>
      </c>
      <c r="H8" s="52" t="s">
        <v>63</v>
      </c>
      <c r="I8" s="52" t="s">
        <v>38</v>
      </c>
    </row>
    <row r="9" spans="2:12" x14ac:dyDescent="0.3">
      <c r="C9" s="9" t="s">
        <v>65</v>
      </c>
      <c r="D9" s="91">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1">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1">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908</v>
      </c>
      <c r="G9" s="91">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2173</v>
      </c>
      <c r="H9" s="91">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2110</v>
      </c>
      <c r="I9" s="91">
        <f>SUM(D9:H9)</f>
        <v>5191</v>
      </c>
    </row>
    <row r="10" spans="2:12" x14ac:dyDescent="0.3">
      <c r="C10" s="9" t="s">
        <v>66</v>
      </c>
      <c r="D10" s="91">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1869</v>
      </c>
      <c r="E10" s="91">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5487</v>
      </c>
      <c r="F10" s="91">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88</v>
      </c>
      <c r="G10" s="91">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0</v>
      </c>
      <c r="H10" s="91">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1">
        <f t="shared" ref="I10:I12" si="0">SUM(D10:H10)</f>
        <v>7444</v>
      </c>
    </row>
    <row r="11" spans="2:12" ht="14.4" thickBot="1" x14ac:dyDescent="0.35">
      <c r="C11" s="11" t="s">
        <v>67</v>
      </c>
      <c r="D11" s="92">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2">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2">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0</v>
      </c>
      <c r="G11" s="92">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2">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0</v>
      </c>
      <c r="I11" s="92">
        <f t="shared" si="0"/>
        <v>0</v>
      </c>
    </row>
    <row r="12" spans="2:12" ht="14.4" thickTop="1" x14ac:dyDescent="0.3">
      <c r="C12" s="66" t="s">
        <v>38</v>
      </c>
      <c r="D12" s="93">
        <f>SUM(D9:D11)</f>
        <v>1869</v>
      </c>
      <c r="E12" s="93">
        <f t="shared" ref="E12:H12" si="1">SUM(E9:E11)</f>
        <v>5487</v>
      </c>
      <c r="F12" s="93">
        <f t="shared" si="1"/>
        <v>996</v>
      </c>
      <c r="G12" s="93">
        <f t="shared" si="1"/>
        <v>2173</v>
      </c>
      <c r="H12" s="93">
        <f t="shared" si="1"/>
        <v>2110</v>
      </c>
      <c r="I12" s="93">
        <f t="shared" si="0"/>
        <v>12635</v>
      </c>
    </row>
    <row r="14" spans="2:12" x14ac:dyDescent="0.3">
      <c r="C14" s="51"/>
      <c r="D14" s="34" t="s">
        <v>111</v>
      </c>
      <c r="E14" s="34"/>
      <c r="F14" s="34"/>
      <c r="G14" s="34"/>
      <c r="H14" s="34"/>
      <c r="I14" s="34"/>
    </row>
    <row r="15" spans="2:12" x14ac:dyDescent="0.3">
      <c r="B15" s="34" t="str">
        <f>B8</f>
        <v>Total</v>
      </c>
      <c r="C15" s="52" t="s">
        <v>64</v>
      </c>
      <c r="D15" s="54" t="s">
        <v>77</v>
      </c>
      <c r="E15" s="54" t="s">
        <v>78</v>
      </c>
      <c r="F15" s="54" t="s">
        <v>79</v>
      </c>
      <c r="G15" s="52" t="s">
        <v>62</v>
      </c>
      <c r="H15" s="52" t="s">
        <v>63</v>
      </c>
      <c r="I15" s="52" t="s">
        <v>38</v>
      </c>
    </row>
    <row r="16" spans="2:12" x14ac:dyDescent="0.3">
      <c r="C16" s="9" t="s">
        <v>65</v>
      </c>
      <c r="D16" s="94">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4">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4">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619711.80000000016</v>
      </c>
      <c r="G16" s="94">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2751752.8581491909</v>
      </c>
      <c r="H16" s="94">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1980240.4699999997</v>
      </c>
      <c r="I16" s="94">
        <f>SUM(D16:H16)</f>
        <v>5351705.1281491909</v>
      </c>
    </row>
    <row r="17" spans="2:9" x14ac:dyDescent="0.3">
      <c r="C17" s="9" t="s">
        <v>66</v>
      </c>
      <c r="D17" s="94">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1871245.1886448024</v>
      </c>
      <c r="E17" s="94">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1559951.6938801035</v>
      </c>
      <c r="F17" s="94">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51440.400000000009</v>
      </c>
      <c r="G17" s="94">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0</v>
      </c>
      <c r="H17" s="94">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4">
        <f t="shared" ref="I17:I19" si="2">SUM(D17:H17)</f>
        <v>3482637.2825249056</v>
      </c>
    </row>
    <row r="18" spans="2:9" ht="14.4" thickBot="1" x14ac:dyDescent="0.35">
      <c r="C18" s="11" t="s">
        <v>67</v>
      </c>
      <c r="D18" s="95">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5">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5">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0</v>
      </c>
      <c r="G18" s="95">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5">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0</v>
      </c>
      <c r="I18" s="95">
        <f t="shared" si="2"/>
        <v>0</v>
      </c>
    </row>
    <row r="19" spans="2:9" ht="14.4" thickTop="1" x14ac:dyDescent="0.3">
      <c r="C19" s="66" t="s">
        <v>38</v>
      </c>
      <c r="D19" s="96">
        <f>SUM(D16:D18)</f>
        <v>1871245.1886448024</v>
      </c>
      <c r="E19" s="96">
        <f t="shared" ref="E19:H19" si="3">SUM(E16:E18)</f>
        <v>1559951.6938801035</v>
      </c>
      <c r="F19" s="96">
        <f t="shared" si="3"/>
        <v>671152.20000000019</v>
      </c>
      <c r="G19" s="96">
        <f t="shared" si="3"/>
        <v>2751752.8581491909</v>
      </c>
      <c r="H19" s="96">
        <f t="shared" si="3"/>
        <v>1980240.4699999997</v>
      </c>
      <c r="I19" s="96">
        <f t="shared" si="2"/>
        <v>8834342.4106740952</v>
      </c>
    </row>
    <row r="21" spans="2:9" x14ac:dyDescent="0.3">
      <c r="C21" s="51"/>
      <c r="D21" s="34" t="s">
        <v>84</v>
      </c>
      <c r="E21" s="34"/>
      <c r="F21" s="34"/>
      <c r="G21" s="34"/>
      <c r="H21" s="34"/>
      <c r="I21" s="34"/>
    </row>
    <row r="22" spans="2:9" x14ac:dyDescent="0.3">
      <c r="B22" s="118" t="str">
        <f>B15</f>
        <v>Total</v>
      </c>
      <c r="C22" s="101" t="s">
        <v>64</v>
      </c>
      <c r="D22" s="102" t="s">
        <v>77</v>
      </c>
      <c r="E22" s="102" t="s">
        <v>78</v>
      </c>
      <c r="F22" s="102" t="s">
        <v>79</v>
      </c>
      <c r="G22" s="101" t="s">
        <v>62</v>
      </c>
      <c r="H22" s="101" t="s">
        <v>63</v>
      </c>
      <c r="I22" s="101" t="s">
        <v>125</v>
      </c>
    </row>
    <row r="23" spans="2:9" x14ac:dyDescent="0.3">
      <c r="C23" s="9" t="s">
        <v>65</v>
      </c>
      <c r="D23" s="35">
        <f t="shared" ref="D23:H26" si="4">IF(D9 = 0,0,D16/D9)</f>
        <v>0</v>
      </c>
      <c r="E23" s="35">
        <f t="shared" si="4"/>
        <v>0</v>
      </c>
      <c r="F23" s="35">
        <f t="shared" si="4"/>
        <v>682.50198237885479</v>
      </c>
      <c r="G23" s="35">
        <f t="shared" si="4"/>
        <v>1266.3381767828766</v>
      </c>
      <c r="H23" s="35">
        <f t="shared" si="4"/>
        <v>938.50259241706146</v>
      </c>
      <c r="I23" s="35">
        <f>IF(I9=0,0,SUMPRODUCT(D23:H23,D9:H9)/I9)</f>
        <v>1030.958414207126</v>
      </c>
    </row>
    <row r="24" spans="2:9" x14ac:dyDescent="0.3">
      <c r="C24" s="9" t="s">
        <v>66</v>
      </c>
      <c r="D24" s="35">
        <f t="shared" si="4"/>
        <v>1001.2012780336022</v>
      </c>
      <c r="E24" s="35">
        <f t="shared" si="4"/>
        <v>284.29956148717031</v>
      </c>
      <c r="F24" s="35">
        <f t="shared" si="4"/>
        <v>584.55000000000007</v>
      </c>
      <c r="G24" s="35">
        <f t="shared" si="4"/>
        <v>0</v>
      </c>
      <c r="H24" s="35">
        <f t="shared" si="4"/>
        <v>0</v>
      </c>
      <c r="I24" s="35">
        <f>IF(I10=0,0,SUMPRODUCT(D24:H24,D10:H10)/I10)</f>
        <v>467.84487943644621</v>
      </c>
    </row>
    <row r="25" spans="2:9" ht="14.4" thickBot="1" x14ac:dyDescent="0.35">
      <c r="C25" s="11" t="s">
        <v>67</v>
      </c>
      <c r="D25" s="74">
        <f t="shared" si="4"/>
        <v>0</v>
      </c>
      <c r="E25" s="74">
        <f t="shared" si="4"/>
        <v>0</v>
      </c>
      <c r="F25" s="74">
        <f t="shared" si="4"/>
        <v>0</v>
      </c>
      <c r="G25" s="74">
        <f t="shared" si="4"/>
        <v>0</v>
      </c>
      <c r="H25" s="74">
        <f t="shared" si="4"/>
        <v>0</v>
      </c>
      <c r="I25" s="74">
        <f>IF(I11=0,0,SUMPRODUCT(D25:H25,D11:H11)/I11)</f>
        <v>0</v>
      </c>
    </row>
    <row r="26" spans="2:9" ht="14.4" thickTop="1" x14ac:dyDescent="0.3">
      <c r="C26" s="66" t="s">
        <v>38</v>
      </c>
      <c r="D26" s="73">
        <f t="shared" si="4"/>
        <v>1001.2012780336022</v>
      </c>
      <c r="E26" s="73">
        <f t="shared" si="4"/>
        <v>284.29956148717031</v>
      </c>
      <c r="F26" s="73">
        <f t="shared" si="4"/>
        <v>673.84759036144601</v>
      </c>
      <c r="G26" s="73">
        <f t="shared" si="4"/>
        <v>1266.3381767828766</v>
      </c>
      <c r="H26" s="73">
        <f t="shared" si="4"/>
        <v>938.50259241706146</v>
      </c>
      <c r="I26" s="73">
        <f>IF(I12=0,0,SUMPRODUCT(D26:H26,D12:H12)/I12)</f>
        <v>699.1960752413213</v>
      </c>
    </row>
    <row r="29" spans="2:9" x14ac:dyDescent="0.3">
      <c r="B29" s="80" t="s">
        <v>162</v>
      </c>
    </row>
    <row r="31" spans="2:9" x14ac:dyDescent="0.3">
      <c r="C31" s="51"/>
      <c r="D31" s="34" t="s">
        <v>85</v>
      </c>
      <c r="E31" s="34"/>
      <c r="F31" s="34"/>
      <c r="G31" s="34"/>
      <c r="H31" s="34"/>
    </row>
    <row r="32" spans="2:9" x14ac:dyDescent="0.3">
      <c r="C32" s="101" t="s">
        <v>86</v>
      </c>
      <c r="D32" s="102" t="s">
        <v>77</v>
      </c>
      <c r="E32" s="102" t="s">
        <v>78</v>
      </c>
      <c r="F32" s="102" t="s">
        <v>79</v>
      </c>
      <c r="G32" s="101" t="s">
        <v>62</v>
      </c>
      <c r="H32" s="101" t="s">
        <v>63</v>
      </c>
    </row>
    <row r="33" spans="2:8" x14ac:dyDescent="0.3">
      <c r="C33" s="9" t="s">
        <v>87</v>
      </c>
      <c r="D33" s="133">
        <v>184.09825153177468</v>
      </c>
      <c r="E33" s="133">
        <v>275</v>
      </c>
      <c r="F33" s="133">
        <v>650</v>
      </c>
      <c r="G33" s="133">
        <v>340</v>
      </c>
      <c r="H33" s="133">
        <v>960.6205184497702</v>
      </c>
    </row>
    <row r="35" spans="2:8" x14ac:dyDescent="0.3">
      <c r="C35" s="75" t="s">
        <v>88</v>
      </c>
      <c r="D35" s="75"/>
      <c r="E35" s="75"/>
    </row>
    <row r="36" spans="2:8" ht="21.45" customHeight="1" x14ac:dyDescent="0.3">
      <c r="C36" s="103" t="s">
        <v>89</v>
      </c>
      <c r="D36" s="103" t="s">
        <v>70</v>
      </c>
      <c r="E36" s="117" t="s">
        <v>165</v>
      </c>
    </row>
    <row r="37" spans="2:8" x14ac:dyDescent="0.3">
      <c r="C37" s="97">
        <f>IF(I12=0,0,(D33*D12+E33*E12+F33*F12+G33*G12+H33*H12)/I12)</f>
        <v>416.78938868554826</v>
      </c>
      <c r="D37" s="10">
        <f>I26</f>
        <v>699.1960752413213</v>
      </c>
      <c r="E37" s="10">
        <f>MIN(C37*1.05,D37)</f>
        <v>437.62885811982568</v>
      </c>
    </row>
    <row r="39" spans="2:8" x14ac:dyDescent="0.3">
      <c r="B39" s="75" t="s">
        <v>80</v>
      </c>
      <c r="C39" s="75"/>
      <c r="D39" s="75"/>
      <c r="E39" s="75"/>
      <c r="F39" s="75"/>
    </row>
    <row r="41" spans="2:8" x14ac:dyDescent="0.3">
      <c r="B41" s="134" t="s">
        <v>81</v>
      </c>
      <c r="C41" s="134"/>
      <c r="D41" s="134"/>
      <c r="E41" s="134"/>
      <c r="F41" s="134"/>
    </row>
    <row r="42" spans="2:8" ht="32.549999999999997" customHeight="1" x14ac:dyDescent="0.3">
      <c r="B42" s="135" t="s">
        <v>6</v>
      </c>
      <c r="C42" s="136" t="s">
        <v>124</v>
      </c>
      <c r="D42" s="135" t="s">
        <v>66</v>
      </c>
      <c r="E42" s="135" t="s">
        <v>82</v>
      </c>
      <c r="F42" s="135" t="s">
        <v>67</v>
      </c>
    </row>
    <row r="43" spans="2:8" x14ac:dyDescent="0.3">
      <c r="B43" s="137">
        <f>'Report 1. MLR Data'!K32</f>
        <v>2252598</v>
      </c>
      <c r="C43" s="138">
        <v>1.4177677679379954</v>
      </c>
      <c r="D43" s="138">
        <v>6.2057996138283968</v>
      </c>
      <c r="E43" s="138">
        <v>8.0263789729556834E-2</v>
      </c>
      <c r="F43" s="138">
        <v>1.3233493939141425</v>
      </c>
    </row>
    <row r="46" spans="2:8" x14ac:dyDescent="0.3">
      <c r="B46" s="77" t="s">
        <v>160</v>
      </c>
      <c r="C46" s="78"/>
      <c r="D46" s="79"/>
    </row>
    <row r="47" spans="2:8" x14ac:dyDescent="0.3">
      <c r="B47" s="80"/>
    </row>
    <row r="48" spans="2:8" x14ac:dyDescent="0.3">
      <c r="B48" s="81" t="s">
        <v>91</v>
      </c>
      <c r="D48" s="82">
        <v>12</v>
      </c>
    </row>
    <row r="49" spans="2:6" x14ac:dyDescent="0.3">
      <c r="B49" s="111" t="s">
        <v>9</v>
      </c>
      <c r="C49" s="112" t="s">
        <v>92</v>
      </c>
      <c r="D49" s="112"/>
    </row>
    <row r="50" spans="2:6" x14ac:dyDescent="0.3">
      <c r="B50" s="9" t="s">
        <v>10</v>
      </c>
      <c r="C50" s="83" t="s">
        <v>166</v>
      </c>
      <c r="D50" s="84">
        <f>B43*SUM(C43:F43)</f>
        <v>20334608.887281641</v>
      </c>
      <c r="E50" s="89"/>
    </row>
    <row r="51" spans="2:6" x14ac:dyDescent="0.3">
      <c r="B51" s="9" t="s">
        <v>11</v>
      </c>
      <c r="C51" s="83" t="s">
        <v>167</v>
      </c>
      <c r="D51" s="84">
        <f>E37*I12+'Report 2. SUD RC Data'!C10</f>
        <v>5529440.6223439975</v>
      </c>
    </row>
    <row r="52" spans="2:6" x14ac:dyDescent="0.3">
      <c r="B52" s="9" t="s">
        <v>12</v>
      </c>
      <c r="C52" s="83" t="s">
        <v>128</v>
      </c>
      <c r="D52" s="84">
        <f>D50-D51</f>
        <v>14805168.264937643</v>
      </c>
    </row>
    <row r="53" spans="2:6" ht="14.4" thickBot="1" x14ac:dyDescent="0.35">
      <c r="B53" s="11" t="s">
        <v>13</v>
      </c>
      <c r="C53" s="130" t="s">
        <v>129</v>
      </c>
      <c r="D53" s="85">
        <f>IF(D50 = 0,0,D52/D50)</f>
        <v>0.72807735555698794</v>
      </c>
    </row>
    <row r="54" spans="2:6" ht="28.2" thickTop="1" x14ac:dyDescent="0.3">
      <c r="B54" s="114" t="s">
        <v>14</v>
      </c>
      <c r="C54" s="119" t="s">
        <v>126</v>
      </c>
      <c r="D54" s="115">
        <f>IF(D50 = 0,0,D51/D50)</f>
        <v>0.27192264444301201</v>
      </c>
    </row>
    <row r="55" spans="2:6" ht="15" x14ac:dyDescent="0.3">
      <c r="B55" s="131" t="s">
        <v>168</v>
      </c>
      <c r="C55" s="120" t="s">
        <v>169</v>
      </c>
      <c r="D55" s="35">
        <f>IF(D54&lt;0.95,-(0.95*D50-D51),IF(D54&gt;1.05,-(1.05*D50-D51),0))</f>
        <v>-13788437.820573561</v>
      </c>
      <c r="E55" s="113"/>
      <c r="F55" s="113"/>
    </row>
    <row r="56" spans="2:6" x14ac:dyDescent="0.3">
      <c r="B56" s="9" t="s">
        <v>170</v>
      </c>
      <c r="C56" s="120" t="s">
        <v>171</v>
      </c>
      <c r="D56" s="35">
        <f>IF(IF(D54&lt;0.99,(0.99*D50-0.95*D50)*-0.5,IF(D54&gt;1.01,(1.05*D50-1.01*D50)*0.5))=FALSE,0,IF(D54&lt;0.99,(0.99*D50-0.95*D50)*-0.5,IF(D54&gt;1.01,(1.05*D50-1.01*D50)*0.5)))</f>
        <v>-406692.17774563283</v>
      </c>
      <c r="F56" s="113"/>
    </row>
    <row r="57" spans="2:6" x14ac:dyDescent="0.3">
      <c r="B57" s="9" t="s">
        <v>172</v>
      </c>
      <c r="C57" s="120" t="s">
        <v>173</v>
      </c>
      <c r="D57" s="35">
        <v>0</v>
      </c>
    </row>
    <row r="58" spans="2:6" ht="28.2" thickBot="1" x14ac:dyDescent="0.35">
      <c r="B58" s="116" t="s">
        <v>15</v>
      </c>
      <c r="C58" s="121" t="s">
        <v>130</v>
      </c>
      <c r="D58" s="132">
        <f>SUM(D55:D57)</f>
        <v>-14195129.998319194</v>
      </c>
    </row>
    <row r="59" spans="2:6" ht="14.4" thickTop="1" x14ac:dyDescent="0.3">
      <c r="B59" s="88" t="s">
        <v>174</v>
      </c>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heetViews>
  <sheetFormatPr defaultColWidth="8.77734375" defaultRowHeight="13.8" x14ac:dyDescent="0.3"/>
  <cols>
    <col min="1" max="1" width="8.77734375" style="8" customWidth="1"/>
    <col min="2" max="2" width="11" style="8" bestFit="1" customWidth="1"/>
    <col min="3" max="3" width="53.21875" style="8" bestFit="1" customWidth="1"/>
    <col min="4" max="4" width="19.21875" style="8" customWidth="1"/>
    <col min="5" max="16384" width="8.77734375" style="8"/>
  </cols>
  <sheetData>
    <row r="1" spans="2:5" ht="14.4" x14ac:dyDescent="0.3">
      <c r="C1"/>
    </row>
    <row r="2" spans="2:5" x14ac:dyDescent="0.3">
      <c r="B2" s="12" t="s">
        <v>105</v>
      </c>
      <c r="C2" s="13" t="str">
        <f>Overview!$C$11</f>
        <v>CCHA</v>
      </c>
    </row>
    <row r="3" spans="2:5" x14ac:dyDescent="0.3">
      <c r="B3" s="12" t="s">
        <v>114</v>
      </c>
      <c r="C3" s="13">
        <f>Overview!C12</f>
        <v>6</v>
      </c>
    </row>
    <row r="4" spans="2:5" x14ac:dyDescent="0.3">
      <c r="B4" s="12" t="s">
        <v>27</v>
      </c>
      <c r="C4" s="14" t="s">
        <v>46</v>
      </c>
    </row>
    <row r="5" spans="2:5" x14ac:dyDescent="0.3">
      <c r="B5" s="12" t="s">
        <v>28</v>
      </c>
      <c r="C5" s="13" t="str">
        <f>Overview!$C$14</f>
        <v>July 1, 2021 - June 30, 2022</v>
      </c>
    </row>
    <row r="6" spans="2:5" x14ac:dyDescent="0.3">
      <c r="B6" s="12"/>
      <c r="C6" s="13"/>
    </row>
    <row r="8" spans="2:5" x14ac:dyDescent="0.3">
      <c r="D8" s="52" t="s">
        <v>61</v>
      </c>
    </row>
    <row r="9" spans="2:5" x14ac:dyDescent="0.3">
      <c r="B9" s="34" t="s">
        <v>9</v>
      </c>
      <c r="C9" s="52" t="s">
        <v>46</v>
      </c>
      <c r="D9" s="52" t="s">
        <v>74</v>
      </c>
    </row>
    <row r="10" spans="2:5" x14ac:dyDescent="0.3">
      <c r="B10" s="2" t="s">
        <v>10</v>
      </c>
      <c r="C10" s="61" t="s">
        <v>7</v>
      </c>
      <c r="D10" s="7">
        <f>'Report 1. MLR Data'!K13</f>
        <v>147723260.09276569</v>
      </c>
      <c r="E10" s="88"/>
    </row>
    <row r="11" spans="2:5" x14ac:dyDescent="0.3">
      <c r="B11" s="2" t="s">
        <v>11</v>
      </c>
      <c r="C11" s="98" t="s">
        <v>127</v>
      </c>
      <c r="D11" s="7">
        <f>'Report 3. SUD Risk Corridor'!D58</f>
        <v>-14195129.998319194</v>
      </c>
      <c r="E11" s="89"/>
    </row>
    <row r="12" spans="2:5" x14ac:dyDescent="0.3">
      <c r="B12" s="2" t="s">
        <v>12</v>
      </c>
      <c r="C12" s="98" t="s">
        <v>106</v>
      </c>
      <c r="D12" s="7">
        <f t="shared" ref="D12" si="0">D10+D11</f>
        <v>133528130.0944465</v>
      </c>
      <c r="E12" s="88"/>
    </row>
    <row r="13" spans="2:5" x14ac:dyDescent="0.3">
      <c r="B13" s="2" t="s">
        <v>13</v>
      </c>
      <c r="C13" s="98" t="s">
        <v>107</v>
      </c>
      <c r="D13" s="3">
        <f>'Report 1. MLR Data'!K28</f>
        <v>118782119.33098163</v>
      </c>
      <c r="E13" s="88"/>
    </row>
    <row r="14" spans="2:5" x14ac:dyDescent="0.3">
      <c r="B14" s="2" t="s">
        <v>14</v>
      </c>
      <c r="C14" s="98" t="s">
        <v>108</v>
      </c>
      <c r="D14" s="4">
        <f>IF(D12=0,0,D13/D12)</f>
        <v>0.88956626028511898</v>
      </c>
      <c r="E14" s="88"/>
    </row>
    <row r="15" spans="2:5" x14ac:dyDescent="0.3">
      <c r="B15" s="2" t="s">
        <v>15</v>
      </c>
      <c r="C15" s="2" t="s">
        <v>1</v>
      </c>
      <c r="D15" s="33">
        <v>0.85</v>
      </c>
      <c r="E15" s="88"/>
    </row>
    <row r="16" spans="2:5" ht="14.4" thickBot="1" x14ac:dyDescent="0.35">
      <c r="B16" s="45" t="s">
        <v>16</v>
      </c>
      <c r="C16" s="99" t="s">
        <v>109</v>
      </c>
      <c r="D16" s="5">
        <f t="shared" ref="D16" si="1">IF(D15-D14&lt;0,0,D15-D14)</f>
        <v>0</v>
      </c>
      <c r="E16" s="88"/>
    </row>
    <row r="17" spans="2:5" ht="14.4" thickTop="1" x14ac:dyDescent="0.3">
      <c r="B17" s="1" t="s">
        <v>17</v>
      </c>
      <c r="C17" s="100" t="s">
        <v>110</v>
      </c>
      <c r="D17" s="6">
        <f>IF(D16=0,0,MAX(D12-(D13/D15),0))</f>
        <v>0</v>
      </c>
      <c r="E17" s="89"/>
    </row>
    <row r="20" spans="2:5" ht="12.75" customHeight="1" x14ac:dyDescent="0.3">
      <c r="B20"/>
      <c r="C20"/>
      <c r="D20"/>
    </row>
    <row r="21" spans="2:5" ht="14.4" x14ac:dyDescent="0.3">
      <c r="B21"/>
      <c r="C21"/>
      <c r="D21"/>
    </row>
    <row r="22" spans="2:5" ht="14.4" x14ac:dyDescent="0.3">
      <c r="B22"/>
      <c r="C22"/>
      <c r="D22"/>
    </row>
    <row r="23" spans="2:5" ht="14.4" x14ac:dyDescent="0.3">
      <c r="B23"/>
      <c r="C23"/>
      <c r="D23"/>
    </row>
    <row r="24" spans="2:5" ht="14.4" x14ac:dyDescent="0.3">
      <c r="B24"/>
      <c r="C24"/>
      <c r="D24"/>
    </row>
    <row r="25" spans="2:5" ht="14.4" x14ac:dyDescent="0.3">
      <c r="B25"/>
      <c r="C25"/>
      <c r="D25"/>
    </row>
    <row r="26" spans="2:5" ht="14.4" x14ac:dyDescent="0.3">
      <c r="B26"/>
      <c r="C26"/>
      <c r="D26"/>
    </row>
    <row r="27" spans="2:5" ht="14.4" x14ac:dyDescent="0.3">
      <c r="B27"/>
      <c r="C27"/>
      <c r="D27"/>
    </row>
    <row r="28" spans="2:5" ht="14.4" x14ac:dyDescent="0.3">
      <c r="B28"/>
      <c r="C28"/>
      <c r="D28"/>
    </row>
    <row r="29" spans="2:5" ht="14.4" x14ac:dyDescent="0.3">
      <c r="B29"/>
      <c r="C29"/>
      <c r="D29"/>
    </row>
    <row r="30" spans="2:5" ht="14.4" x14ac:dyDescent="0.3">
      <c r="B30"/>
      <c r="C30"/>
      <c r="D30"/>
    </row>
    <row r="31" spans="2:5" ht="14.4" x14ac:dyDescent="0.3">
      <c r="B31"/>
      <c r="C31"/>
      <c r="D31"/>
    </row>
    <row r="32" spans="2:5" ht="14.4" x14ac:dyDescent="0.3">
      <c r="B32"/>
      <c r="C32"/>
      <c r="D32"/>
    </row>
    <row r="33" spans="2:4" ht="14.4" x14ac:dyDescent="0.3">
      <c r="B33"/>
      <c r="C33"/>
      <c r="D33"/>
    </row>
    <row r="34" spans="2:4" ht="14.4" x14ac:dyDescent="0.3">
      <c r="B34"/>
      <c r="C34"/>
      <c r="D34"/>
    </row>
    <row r="35" spans="2:4" ht="14.4" x14ac:dyDescent="0.3">
      <c r="B35"/>
      <c r="C35"/>
      <c r="D35"/>
    </row>
    <row r="36" spans="2:4" ht="14.4" x14ac:dyDescent="0.3">
      <c r="B36"/>
      <c r="C36"/>
      <c r="D36"/>
    </row>
    <row r="37" spans="2:4" ht="14.4" x14ac:dyDescent="0.3">
      <c r="B37"/>
      <c r="C37"/>
      <c r="D37"/>
    </row>
    <row r="38" spans="2:4" ht="14.4" x14ac:dyDescent="0.3">
      <c r="B38"/>
      <c r="C38"/>
      <c r="D38"/>
    </row>
    <row r="39" spans="2:4" ht="14.4" x14ac:dyDescent="0.3">
      <c r="B39"/>
      <c r="C39"/>
      <c r="D39"/>
    </row>
    <row r="40" spans="2:4" ht="14.4" x14ac:dyDescent="0.3">
      <c r="B40"/>
      <c r="C40"/>
      <c r="D40"/>
    </row>
    <row r="41" spans="2:4" ht="14.4" x14ac:dyDescent="0.3">
      <c r="B41"/>
      <c r="C41"/>
      <c r="D41"/>
    </row>
    <row r="42" spans="2:4" ht="14.4" x14ac:dyDescent="0.3">
      <c r="B42"/>
      <c r="C42"/>
      <c r="D42"/>
    </row>
    <row r="43" spans="2:4" ht="14.4" x14ac:dyDescent="0.3">
      <c r="B43"/>
      <c r="C43"/>
      <c r="D43"/>
    </row>
    <row r="44" spans="2:4" ht="14.4" x14ac:dyDescent="0.3">
      <c r="B44"/>
      <c r="C44"/>
      <c r="D44"/>
    </row>
    <row r="45" spans="2:4" ht="14.4" x14ac:dyDescent="0.3">
      <c r="B45"/>
      <c r="C45"/>
      <c r="D45"/>
    </row>
    <row r="46" spans="2:4" ht="14.4" x14ac:dyDescent="0.3">
      <c r="B46"/>
      <c r="C46"/>
      <c r="D46"/>
    </row>
    <row r="47" spans="2:4" ht="14.4" x14ac:dyDescent="0.3">
      <c r="B47"/>
      <c r="C47"/>
      <c r="D47"/>
    </row>
    <row r="48" spans="2:4" ht="14.4" x14ac:dyDescent="0.3">
      <c r="B48"/>
      <c r="C48"/>
      <c r="D48"/>
    </row>
    <row r="49" spans="2:4" ht="14.4" x14ac:dyDescent="0.3">
      <c r="B49"/>
      <c r="C49"/>
      <c r="D49"/>
    </row>
    <row r="50" spans="2:4" ht="14.4" x14ac:dyDescent="0.3">
      <c r="B50"/>
      <c r="C50"/>
      <c r="D50"/>
    </row>
    <row r="51" spans="2:4" ht="14.4" x14ac:dyDescent="0.3">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tabSelected="1" workbookViewId="0">
      <selection activeCell="F20" sqref="F20"/>
    </sheetView>
  </sheetViews>
  <sheetFormatPr defaultColWidth="8.77734375" defaultRowHeight="15" customHeight="1" x14ac:dyDescent="0.3"/>
  <cols>
    <col min="1" max="1" width="8.77734375" customWidth="1"/>
    <col min="2" max="10" width="10.77734375" customWidth="1"/>
  </cols>
  <sheetData>
    <row r="2" spans="2:10" ht="15" customHeight="1" x14ac:dyDescent="0.3">
      <c r="B2" s="12" t="s">
        <v>105</v>
      </c>
      <c r="C2" s="13" t="str">
        <f>Overview!$C$11</f>
        <v>CCHA</v>
      </c>
    </row>
    <row r="3" spans="2:10" ht="15" customHeight="1" x14ac:dyDescent="0.3">
      <c r="B3" s="12" t="s">
        <v>114</v>
      </c>
      <c r="C3" s="13">
        <f>Overview!C12</f>
        <v>6</v>
      </c>
    </row>
    <row r="4" spans="2:10" ht="15" customHeight="1" x14ac:dyDescent="0.3">
      <c r="B4" s="12" t="s">
        <v>27</v>
      </c>
      <c r="C4" s="14" t="s">
        <v>93</v>
      </c>
    </row>
    <row r="5" spans="2:10" ht="15" customHeight="1" x14ac:dyDescent="0.3">
      <c r="B5" s="12" t="s">
        <v>28</v>
      </c>
      <c r="C5" s="13" t="str">
        <f>Overview!$C$14</f>
        <v>July 1, 2021 - June 30, 2022</v>
      </c>
    </row>
    <row r="7" spans="2:10" ht="15" customHeight="1" x14ac:dyDescent="0.3">
      <c r="B7" s="29" t="s">
        <v>39</v>
      </c>
      <c r="C7" s="16"/>
      <c r="D7" s="16"/>
      <c r="E7" s="16"/>
    </row>
    <row r="8" spans="2:10" ht="15" customHeight="1" x14ac:dyDescent="0.3">
      <c r="B8" s="27" t="s">
        <v>45</v>
      </c>
      <c r="C8" s="16"/>
      <c r="D8" s="16"/>
      <c r="E8" s="16"/>
    </row>
    <row r="9" spans="2:10" ht="15" customHeight="1" x14ac:dyDescent="0.3">
      <c r="B9" s="29" t="str">
        <f>"during the incurral time period of "&amp;Overview!$C$14&amp;"."</f>
        <v>during the incurral time period of July 1, 2021 - June 30, 2022.</v>
      </c>
      <c r="C9" s="16"/>
      <c r="D9" s="16"/>
      <c r="E9" s="16"/>
    </row>
    <row r="10" spans="2:10" ht="15" customHeight="1" x14ac:dyDescent="0.3">
      <c r="B10" s="16"/>
      <c r="C10" s="16"/>
      <c r="D10" s="16"/>
      <c r="E10" s="16"/>
    </row>
    <row r="12" spans="2:10" ht="15" customHeight="1" thickBot="1" x14ac:dyDescent="0.35">
      <c r="B12" s="13" t="s">
        <v>40</v>
      </c>
      <c r="C12" s="37" t="s">
        <v>200</v>
      </c>
      <c r="D12" s="37"/>
      <c r="E12" s="37"/>
      <c r="F12" s="37"/>
      <c r="G12" s="37"/>
      <c r="I12" s="49">
        <v>44939</v>
      </c>
      <c r="J12" s="37"/>
    </row>
    <row r="13" spans="2:10" ht="15" customHeight="1" x14ac:dyDescent="0.3">
      <c r="B13" s="16"/>
      <c r="C13" s="13" t="s">
        <v>41</v>
      </c>
      <c r="D13" s="16"/>
      <c r="E13" s="16"/>
      <c r="G13" s="16"/>
      <c r="I13" s="13" t="s">
        <v>42</v>
      </c>
    </row>
    <row r="14" spans="2:10" ht="15" customHeight="1" x14ac:dyDescent="0.3">
      <c r="B14" s="16"/>
      <c r="C14" s="16"/>
      <c r="D14" s="16"/>
      <c r="E14" s="16"/>
      <c r="G14" s="16"/>
      <c r="I14" s="16"/>
    </row>
    <row r="15" spans="2:10" ht="15" customHeight="1" x14ac:dyDescent="0.3">
      <c r="B15" s="16"/>
      <c r="C15" s="16"/>
      <c r="D15" s="16"/>
      <c r="E15" s="16"/>
      <c r="G15" s="16"/>
      <c r="I15" s="16"/>
    </row>
    <row r="16" spans="2:10" ht="15" customHeight="1" x14ac:dyDescent="0.3">
      <c r="B16" s="16"/>
    </row>
    <row r="17" spans="2:10" ht="15" customHeight="1" thickBot="1" x14ac:dyDescent="0.35">
      <c r="B17" s="16"/>
      <c r="C17" s="37"/>
      <c r="D17" s="37"/>
      <c r="E17" s="37"/>
      <c r="F17" s="37" t="s">
        <v>202</v>
      </c>
      <c r="G17" s="37"/>
      <c r="I17" s="37" t="s">
        <v>201</v>
      </c>
      <c r="J17" s="37"/>
    </row>
    <row r="18" spans="2:10" ht="15" customHeight="1" x14ac:dyDescent="0.3">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61"/>
  <sheetViews>
    <sheetView workbookViewId="0"/>
  </sheetViews>
  <sheetFormatPr defaultRowHeight="14.4" x14ac:dyDescent="0.3"/>
  <cols>
    <col min="7" max="7" width="12.77734375" bestFit="1" customWidth="1"/>
  </cols>
  <sheetData>
    <row r="2" spans="2:15" x14ac:dyDescent="0.3">
      <c r="B2" s="16" t="s">
        <v>145</v>
      </c>
      <c r="C2" s="16"/>
      <c r="D2" s="16"/>
      <c r="E2" s="16"/>
      <c r="F2" s="16"/>
      <c r="G2" s="16"/>
    </row>
    <row r="3" spans="2:15" x14ac:dyDescent="0.3">
      <c r="B3" s="167" t="s">
        <v>176</v>
      </c>
      <c r="C3" s="168"/>
      <c r="D3" s="168"/>
      <c r="E3" s="168"/>
      <c r="F3" s="168"/>
      <c r="G3" s="168"/>
      <c r="H3" s="168"/>
      <c r="I3" s="168"/>
      <c r="J3" s="169"/>
      <c r="K3" s="169"/>
      <c r="L3" s="169"/>
      <c r="M3" s="169"/>
      <c r="N3" s="169"/>
      <c r="O3" s="170"/>
    </row>
    <row r="4" spans="2:15" x14ac:dyDescent="0.3">
      <c r="B4" s="171"/>
      <c r="C4" s="172"/>
      <c r="D4" s="172"/>
      <c r="E4" s="172"/>
      <c r="F4" s="172"/>
      <c r="G4" s="172"/>
      <c r="H4" s="172"/>
      <c r="I4" s="172"/>
      <c r="J4" s="173"/>
      <c r="K4" s="173"/>
      <c r="L4" s="173"/>
      <c r="M4" s="173"/>
      <c r="N4" s="173"/>
      <c r="O4" s="174"/>
    </row>
    <row r="5" spans="2:15" x14ac:dyDescent="0.3">
      <c r="B5" s="171"/>
      <c r="C5" s="172"/>
      <c r="D5" s="172"/>
      <c r="E5" s="172"/>
      <c r="F5" s="172"/>
      <c r="G5" s="172"/>
      <c r="H5" s="172"/>
      <c r="I5" s="172"/>
      <c r="J5" s="173"/>
      <c r="K5" s="173"/>
      <c r="L5" s="173"/>
      <c r="M5" s="173"/>
      <c r="N5" s="173"/>
      <c r="O5" s="174"/>
    </row>
    <row r="6" spans="2:15" x14ac:dyDescent="0.3">
      <c r="B6" s="171"/>
      <c r="C6" s="172"/>
      <c r="D6" s="172"/>
      <c r="E6" s="172"/>
      <c r="F6" s="172"/>
      <c r="G6" s="172"/>
      <c r="H6" s="172"/>
      <c r="I6" s="172"/>
      <c r="J6" s="173"/>
      <c r="K6" s="173"/>
      <c r="L6" s="173"/>
      <c r="M6" s="173"/>
      <c r="N6" s="173"/>
      <c r="O6" s="174"/>
    </row>
    <row r="7" spans="2:15" x14ac:dyDescent="0.3">
      <c r="B7" s="171"/>
      <c r="C7" s="172"/>
      <c r="D7" s="172"/>
      <c r="E7" s="172"/>
      <c r="F7" s="172"/>
      <c r="G7" s="172"/>
      <c r="H7" s="172"/>
      <c r="I7" s="172"/>
      <c r="J7" s="173"/>
      <c r="K7" s="173"/>
      <c r="L7" s="173"/>
      <c r="M7" s="173"/>
      <c r="N7" s="173"/>
      <c r="O7" s="174"/>
    </row>
    <row r="8" spans="2:15" x14ac:dyDescent="0.3">
      <c r="B8" s="171"/>
      <c r="C8" s="172"/>
      <c r="D8" s="172"/>
      <c r="E8" s="172"/>
      <c r="F8" s="172"/>
      <c r="G8" s="172"/>
      <c r="H8" s="172"/>
      <c r="I8" s="172"/>
      <c r="J8" s="173"/>
      <c r="K8" s="173"/>
      <c r="L8" s="173"/>
      <c r="M8" s="173"/>
      <c r="N8" s="173"/>
      <c r="O8" s="174"/>
    </row>
    <row r="9" spans="2:15" x14ac:dyDescent="0.3">
      <c r="B9" s="175"/>
      <c r="C9" s="173"/>
      <c r="D9" s="173"/>
      <c r="E9" s="173"/>
      <c r="F9" s="173"/>
      <c r="G9" s="173"/>
      <c r="H9" s="173"/>
      <c r="I9" s="173"/>
      <c r="J9" s="173"/>
      <c r="K9" s="173"/>
      <c r="L9" s="173"/>
      <c r="M9" s="173"/>
      <c r="N9" s="173"/>
      <c r="O9" s="174"/>
    </row>
    <row r="10" spans="2:15" x14ac:dyDescent="0.3">
      <c r="B10" s="175"/>
      <c r="C10" s="173"/>
      <c r="D10" s="173"/>
      <c r="E10" s="173"/>
      <c r="F10" s="173"/>
      <c r="G10" s="173"/>
      <c r="H10" s="173"/>
      <c r="I10" s="173"/>
      <c r="J10" s="173"/>
      <c r="K10" s="173"/>
      <c r="L10" s="173"/>
      <c r="M10" s="173"/>
      <c r="N10" s="173"/>
      <c r="O10" s="174"/>
    </row>
    <row r="11" spans="2:15" x14ac:dyDescent="0.3">
      <c r="B11" s="175"/>
      <c r="C11" s="173"/>
      <c r="D11" s="173"/>
      <c r="E11" s="173"/>
      <c r="F11" s="173"/>
      <c r="G11" s="173"/>
      <c r="H11" s="173"/>
      <c r="I11" s="173"/>
      <c r="J11" s="173"/>
      <c r="K11" s="173"/>
      <c r="L11" s="173"/>
      <c r="M11" s="173"/>
      <c r="N11" s="173"/>
      <c r="O11" s="174"/>
    </row>
    <row r="12" spans="2:15" x14ac:dyDescent="0.3">
      <c r="B12" s="175"/>
      <c r="C12" s="173"/>
      <c r="D12" s="173"/>
      <c r="E12" s="173"/>
      <c r="F12" s="173"/>
      <c r="G12" s="173"/>
      <c r="H12" s="173"/>
      <c r="I12" s="173"/>
      <c r="J12" s="173"/>
      <c r="K12" s="173"/>
      <c r="L12" s="173"/>
      <c r="M12" s="173"/>
      <c r="N12" s="173"/>
      <c r="O12" s="174"/>
    </row>
    <row r="13" spans="2:15" x14ac:dyDescent="0.3">
      <c r="B13" s="175"/>
      <c r="C13" s="173"/>
      <c r="D13" s="173"/>
      <c r="E13" s="173"/>
      <c r="F13" s="173"/>
      <c r="G13" s="173"/>
      <c r="H13" s="173"/>
      <c r="I13" s="173"/>
      <c r="J13" s="173"/>
      <c r="K13" s="173"/>
      <c r="L13" s="173"/>
      <c r="M13" s="173"/>
      <c r="N13" s="173"/>
      <c r="O13" s="174"/>
    </row>
    <row r="14" spans="2:15" x14ac:dyDescent="0.3">
      <c r="B14" s="175"/>
      <c r="C14" s="173"/>
      <c r="D14" s="173"/>
      <c r="E14" s="173"/>
      <c r="F14" s="173"/>
      <c r="G14" s="173"/>
      <c r="H14" s="173"/>
      <c r="I14" s="173"/>
      <c r="J14" s="173"/>
      <c r="K14" s="173"/>
      <c r="L14" s="173"/>
      <c r="M14" s="173"/>
      <c r="N14" s="173"/>
      <c r="O14" s="174"/>
    </row>
    <row r="15" spans="2:15" x14ac:dyDescent="0.3">
      <c r="B15" s="175"/>
      <c r="C15" s="173"/>
      <c r="D15" s="173"/>
      <c r="E15" s="173"/>
      <c r="F15" s="173"/>
      <c r="G15" s="173"/>
      <c r="H15" s="173"/>
      <c r="I15" s="173"/>
      <c r="J15" s="173"/>
      <c r="K15" s="173"/>
      <c r="L15" s="173"/>
      <c r="M15" s="173"/>
      <c r="N15" s="173"/>
      <c r="O15" s="174"/>
    </row>
    <row r="16" spans="2:15" x14ac:dyDescent="0.3">
      <c r="B16" s="176"/>
      <c r="C16" s="177"/>
      <c r="D16" s="177"/>
      <c r="E16" s="177"/>
      <c r="F16" s="177"/>
      <c r="G16" s="177"/>
      <c r="H16" s="177"/>
      <c r="I16" s="177"/>
      <c r="J16" s="177"/>
      <c r="K16" s="177"/>
      <c r="L16" s="177"/>
      <c r="M16" s="177"/>
      <c r="N16" s="177"/>
      <c r="O16" s="178"/>
    </row>
    <row r="18" spans="2:15" x14ac:dyDescent="0.3">
      <c r="B18" s="16" t="s">
        <v>146</v>
      </c>
      <c r="C18" s="16"/>
      <c r="D18" s="16"/>
      <c r="E18" s="16"/>
      <c r="F18" s="16"/>
      <c r="G18" s="16"/>
    </row>
    <row r="19" spans="2:15" x14ac:dyDescent="0.3">
      <c r="B19" s="167" t="s">
        <v>184</v>
      </c>
      <c r="C19" s="168"/>
      <c r="D19" s="168"/>
      <c r="E19" s="168"/>
      <c r="F19" s="168"/>
      <c r="G19" s="168"/>
      <c r="H19" s="168"/>
      <c r="I19" s="168"/>
      <c r="J19" s="169"/>
      <c r="K19" s="169"/>
      <c r="L19" s="169"/>
      <c r="M19" s="169"/>
      <c r="N19" s="169"/>
      <c r="O19" s="170"/>
    </row>
    <row r="20" spans="2:15" x14ac:dyDescent="0.3">
      <c r="B20" s="171"/>
      <c r="C20" s="172"/>
      <c r="D20" s="172"/>
      <c r="E20" s="172"/>
      <c r="F20" s="172"/>
      <c r="G20" s="172"/>
      <c r="H20" s="172"/>
      <c r="I20" s="172"/>
      <c r="J20" s="173"/>
      <c r="K20" s="173"/>
      <c r="L20" s="173"/>
      <c r="M20" s="173"/>
      <c r="N20" s="173"/>
      <c r="O20" s="174"/>
    </row>
    <row r="21" spans="2:15" x14ac:dyDescent="0.3">
      <c r="B21" s="171"/>
      <c r="C21" s="172"/>
      <c r="D21" s="172"/>
      <c r="E21" s="172"/>
      <c r="F21" s="172"/>
      <c r="G21" s="172"/>
      <c r="H21" s="172"/>
      <c r="I21" s="172"/>
      <c r="J21" s="173"/>
      <c r="K21" s="173"/>
      <c r="L21" s="173"/>
      <c r="M21" s="173"/>
      <c r="N21" s="173"/>
      <c r="O21" s="174"/>
    </row>
    <row r="22" spans="2:15" x14ac:dyDescent="0.3">
      <c r="B22" s="171"/>
      <c r="C22" s="172"/>
      <c r="D22" s="172"/>
      <c r="E22" s="172"/>
      <c r="F22" s="172"/>
      <c r="G22" s="172"/>
      <c r="H22" s="172"/>
      <c r="I22" s="172"/>
      <c r="J22" s="173"/>
      <c r="K22" s="173"/>
      <c r="L22" s="173"/>
      <c r="M22" s="173"/>
      <c r="N22" s="173"/>
      <c r="O22" s="174"/>
    </row>
    <row r="23" spans="2:15" x14ac:dyDescent="0.3">
      <c r="B23" s="171"/>
      <c r="C23" s="172"/>
      <c r="D23" s="172"/>
      <c r="E23" s="172"/>
      <c r="F23" s="172"/>
      <c r="G23" s="172"/>
      <c r="H23" s="172"/>
      <c r="I23" s="172"/>
      <c r="J23" s="173"/>
      <c r="K23" s="173"/>
      <c r="L23" s="173"/>
      <c r="M23" s="173"/>
      <c r="N23" s="173"/>
      <c r="O23" s="174"/>
    </row>
    <row r="24" spans="2:15" x14ac:dyDescent="0.3">
      <c r="B24" s="171"/>
      <c r="C24" s="172"/>
      <c r="D24" s="172"/>
      <c r="E24" s="172"/>
      <c r="F24" s="172"/>
      <c r="G24" s="172"/>
      <c r="H24" s="172"/>
      <c r="I24" s="172"/>
      <c r="J24" s="173"/>
      <c r="K24" s="173"/>
      <c r="L24" s="173"/>
      <c r="M24" s="173"/>
      <c r="N24" s="173"/>
      <c r="O24" s="174"/>
    </row>
    <row r="25" spans="2:15" x14ac:dyDescent="0.3">
      <c r="B25" s="175"/>
      <c r="C25" s="173"/>
      <c r="D25" s="173"/>
      <c r="E25" s="173"/>
      <c r="F25" s="173"/>
      <c r="G25" s="173"/>
      <c r="H25" s="173"/>
      <c r="I25" s="173"/>
      <c r="J25" s="173"/>
      <c r="K25" s="173"/>
      <c r="L25" s="173"/>
      <c r="M25" s="173"/>
      <c r="N25" s="173"/>
      <c r="O25" s="174"/>
    </row>
    <row r="26" spans="2:15" x14ac:dyDescent="0.3">
      <c r="B26" s="175"/>
      <c r="C26" s="173"/>
      <c r="D26" s="173"/>
      <c r="E26" s="173"/>
      <c r="F26" s="173"/>
      <c r="G26" s="173"/>
      <c r="H26" s="173"/>
      <c r="I26" s="173"/>
      <c r="J26" s="173"/>
      <c r="K26" s="173"/>
      <c r="L26" s="173"/>
      <c r="M26" s="173"/>
      <c r="N26" s="173"/>
      <c r="O26" s="174"/>
    </row>
    <row r="27" spans="2:15" x14ac:dyDescent="0.3">
      <c r="B27" s="175"/>
      <c r="C27" s="173"/>
      <c r="D27" s="173"/>
      <c r="E27" s="173"/>
      <c r="F27" s="173"/>
      <c r="G27" s="173"/>
      <c r="H27" s="173"/>
      <c r="I27" s="173"/>
      <c r="J27" s="173"/>
      <c r="K27" s="173"/>
      <c r="L27" s="173"/>
      <c r="M27" s="173"/>
      <c r="N27" s="173"/>
      <c r="O27" s="174"/>
    </row>
    <row r="28" spans="2:15" x14ac:dyDescent="0.3">
      <c r="B28" s="175"/>
      <c r="C28" s="173"/>
      <c r="D28" s="173"/>
      <c r="E28" s="173"/>
      <c r="F28" s="173"/>
      <c r="G28" s="173"/>
      <c r="H28" s="173"/>
      <c r="I28" s="173"/>
      <c r="J28" s="173"/>
      <c r="K28" s="173"/>
      <c r="L28" s="173"/>
      <c r="M28" s="173"/>
      <c r="N28" s="173"/>
      <c r="O28" s="174"/>
    </row>
    <row r="29" spans="2:15" x14ac:dyDescent="0.3">
      <c r="B29" s="175"/>
      <c r="C29" s="173"/>
      <c r="D29" s="173"/>
      <c r="E29" s="173"/>
      <c r="F29" s="173"/>
      <c r="G29" s="173"/>
      <c r="H29" s="173"/>
      <c r="I29" s="173"/>
      <c r="J29" s="173"/>
      <c r="K29" s="173"/>
      <c r="L29" s="173"/>
      <c r="M29" s="173"/>
      <c r="N29" s="173"/>
      <c r="O29" s="174"/>
    </row>
    <row r="30" spans="2:15" x14ac:dyDescent="0.3">
      <c r="B30" s="175"/>
      <c r="C30" s="173"/>
      <c r="D30" s="173"/>
      <c r="E30" s="173"/>
      <c r="F30" s="173"/>
      <c r="G30" s="173"/>
      <c r="H30" s="173"/>
      <c r="I30" s="173"/>
      <c r="J30" s="173"/>
      <c r="K30" s="173"/>
      <c r="L30" s="173"/>
      <c r="M30" s="173"/>
      <c r="N30" s="173"/>
      <c r="O30" s="174"/>
    </row>
    <row r="31" spans="2:15" x14ac:dyDescent="0.3">
      <c r="B31" s="175"/>
      <c r="C31" s="173"/>
      <c r="D31" s="173"/>
      <c r="E31" s="173"/>
      <c r="F31" s="173"/>
      <c r="G31" s="173"/>
      <c r="H31" s="173"/>
      <c r="I31" s="173"/>
      <c r="J31" s="173"/>
      <c r="K31" s="173"/>
      <c r="L31" s="173"/>
      <c r="M31" s="173"/>
      <c r="N31" s="173"/>
      <c r="O31" s="174"/>
    </row>
    <row r="32" spans="2:15" x14ac:dyDescent="0.3">
      <c r="B32" s="176"/>
      <c r="C32" s="177"/>
      <c r="D32" s="177"/>
      <c r="E32" s="177"/>
      <c r="F32" s="177"/>
      <c r="G32" s="177"/>
      <c r="H32" s="177"/>
      <c r="I32" s="177"/>
      <c r="J32" s="177"/>
      <c r="K32" s="177"/>
      <c r="L32" s="177"/>
      <c r="M32" s="177"/>
      <c r="N32" s="177"/>
      <c r="O32" s="178"/>
    </row>
    <row r="36" spans="2:7" x14ac:dyDescent="0.3">
      <c r="B36" s="139" t="s">
        <v>177</v>
      </c>
      <c r="C36" s="36"/>
      <c r="D36" s="36"/>
      <c r="E36" s="36"/>
      <c r="F36" s="36"/>
      <c r="G36" s="36"/>
    </row>
    <row r="37" spans="2:7" x14ac:dyDescent="0.3">
      <c r="B37" s="36"/>
      <c r="C37" s="36"/>
      <c r="D37" s="36"/>
      <c r="E37" s="36"/>
      <c r="F37" s="36"/>
      <c r="G37" s="36"/>
    </row>
    <row r="38" spans="2:7" x14ac:dyDescent="0.3">
      <c r="B38" s="140" t="s">
        <v>178</v>
      </c>
      <c r="C38" s="36"/>
      <c r="D38" s="36"/>
      <c r="E38" s="36"/>
      <c r="F38" s="36"/>
      <c r="G38" s="141">
        <v>870618.4029719386</v>
      </c>
    </row>
    <row r="39" spans="2:7" x14ac:dyDescent="0.3">
      <c r="B39" s="140" t="s">
        <v>179</v>
      </c>
      <c r="C39" s="36"/>
      <c r="D39" s="36"/>
      <c r="E39" s="36"/>
      <c r="F39" s="36"/>
      <c r="G39" s="141">
        <v>818223.21219942847</v>
      </c>
    </row>
    <row r="40" spans="2:7" x14ac:dyDescent="0.3">
      <c r="B40" s="140" t="s">
        <v>180</v>
      </c>
      <c r="C40" s="36"/>
      <c r="D40" s="36"/>
      <c r="E40" s="36"/>
      <c r="F40" s="36"/>
      <c r="G40" s="141">
        <v>870605.65668064379</v>
      </c>
    </row>
    <row r="41" spans="2:7" x14ac:dyDescent="0.3">
      <c r="B41" s="140" t="s">
        <v>181</v>
      </c>
      <c r="C41" s="36"/>
      <c r="D41" s="36"/>
      <c r="E41" s="36"/>
      <c r="F41" s="36"/>
      <c r="G41" s="141">
        <v>713716.72596264083</v>
      </c>
    </row>
    <row r="42" spans="2:7" x14ac:dyDescent="0.3">
      <c r="B42" s="140" t="s">
        <v>182</v>
      </c>
      <c r="C42" s="36"/>
      <c r="D42" s="36"/>
      <c r="E42" s="36"/>
      <c r="F42" s="36"/>
      <c r="G42" s="142">
        <v>709865.08864277939</v>
      </c>
    </row>
    <row r="43" spans="2:7" x14ac:dyDescent="0.3">
      <c r="B43" s="36"/>
      <c r="C43" s="36"/>
      <c r="D43" s="36"/>
      <c r="E43" s="36"/>
      <c r="F43" s="36"/>
      <c r="G43" s="141">
        <v>3983029.0864574309</v>
      </c>
    </row>
    <row r="46" spans="2:7" x14ac:dyDescent="0.3">
      <c r="B46" s="36" t="s">
        <v>183</v>
      </c>
      <c r="C46" s="36"/>
      <c r="D46" s="36"/>
      <c r="E46" s="36"/>
      <c r="F46" s="36"/>
      <c r="G46" s="36"/>
    </row>
    <row r="54" spans="2:2" x14ac:dyDescent="0.3">
      <c r="B54" t="s">
        <v>185</v>
      </c>
    </row>
    <row r="61" spans="2:2" x14ac:dyDescent="0.3">
      <c r="B61" t="s">
        <v>186</v>
      </c>
    </row>
  </sheetData>
  <mergeCells count="2">
    <mergeCell ref="B3:O16"/>
    <mergeCell ref="B19:O32"/>
  </mergeCells>
  <dataValidations count="1">
    <dataValidation type="list" allowBlank="1" showInputMessage="1" sqref="B38:B42" xr:uid="{22FE6F25-1900-4DF1-96C0-23B0031F2D9E}">
      <formula1>"..."</formula1>
    </dataValidation>
  </dataValidations>
  <pageMargins left="0.7" right="0.7" top="0.75" bottom="0.75" header="0.3" footer="0.3"/>
  <pageSetup orientation="portrait" horizontalDpi="360" verticalDpi="360" r:id="rId1"/>
  <headerFooter>
    <oddHeader>&amp;LState of Colorado&amp;RDraft and Confidential</oddHeader>
    <oddFooter>&amp;L&amp;F | &amp;A&amp;R&amp;G</oddFooter>
  </headerFooter>
  <drawing r:id="rId2"/>
  <legacyDrawing r:id="rId3"/>
  <legacyDrawingHF r:id="rId4"/>
  <oleObjects>
    <mc:AlternateContent xmlns:mc="http://schemas.openxmlformats.org/markup-compatibility/2006">
      <mc:Choice Requires="x14">
        <oleObject progId="Acrobat Document" dvAspect="DVASPECT_ICON" shapeId="3073" r:id="rId5">
          <objectPr defaultSize="0" autoPict="0" r:id="rId6">
            <anchor moveWithCells="1">
              <from>
                <xdr:col>5</xdr:col>
                <xdr:colOff>114300</xdr:colOff>
                <xdr:row>48</xdr:row>
                <xdr:rowOff>60960</xdr:rowOff>
              </from>
              <to>
                <xdr:col>6</xdr:col>
                <xdr:colOff>411480</xdr:colOff>
                <xdr:row>51</xdr:row>
                <xdr:rowOff>167640</xdr:rowOff>
              </to>
            </anchor>
          </objectPr>
        </oleObject>
      </mc:Choice>
      <mc:Fallback>
        <oleObject progId="Acrobat Document" dvAspect="DVASPECT_ICON" shapeId="3073" r:id="rId5"/>
      </mc:Fallback>
    </mc:AlternateContent>
    <mc:AlternateContent xmlns:mc="http://schemas.openxmlformats.org/markup-compatibility/2006">
      <mc:Choice Requires="x14">
        <oleObject progId="Acrobat Document" dvAspect="DVASPECT_ICON" shapeId="3074" r:id="rId7">
          <objectPr defaultSize="0" autoPict="0" r:id="rId6">
            <anchor moveWithCells="1">
              <from>
                <xdr:col>5</xdr:col>
                <xdr:colOff>114300</xdr:colOff>
                <xdr:row>48</xdr:row>
                <xdr:rowOff>60960</xdr:rowOff>
              </from>
              <to>
                <xdr:col>6</xdr:col>
                <xdr:colOff>411480</xdr:colOff>
                <xdr:row>51</xdr:row>
                <xdr:rowOff>167640</xdr:rowOff>
              </to>
            </anchor>
          </objectPr>
        </oleObject>
      </mc:Choice>
      <mc:Fallback>
        <oleObject progId="Acrobat Document" dvAspect="DVASPECT_ICON" shapeId="3074" r:id="rId7"/>
      </mc:Fallback>
    </mc:AlternateContent>
    <mc:AlternateContent xmlns:mc="http://schemas.openxmlformats.org/markup-compatibility/2006">
      <mc:Choice Requires="x14">
        <oleObject progId="Acrobat Document" dvAspect="DVASPECT_ICON" shapeId="3075" r:id="rId8">
          <objectPr defaultSize="0" autoPict="0" r:id="rId6">
            <anchor moveWithCells="1">
              <from>
                <xdr:col>5</xdr:col>
                <xdr:colOff>114300</xdr:colOff>
                <xdr:row>48</xdr:row>
                <xdr:rowOff>60960</xdr:rowOff>
              </from>
              <to>
                <xdr:col>6</xdr:col>
                <xdr:colOff>411480</xdr:colOff>
                <xdr:row>51</xdr:row>
                <xdr:rowOff>175260</xdr:rowOff>
              </to>
            </anchor>
          </objectPr>
        </oleObject>
      </mc:Choice>
      <mc:Fallback>
        <oleObject progId="Acrobat Document" dvAspect="DVASPECT_ICON" shapeId="3075" r:id="rId8"/>
      </mc:Fallback>
    </mc:AlternateContent>
    <mc:AlternateContent xmlns:mc="http://schemas.openxmlformats.org/markup-compatibility/2006">
      <mc:Choice Requires="x14">
        <oleObject progId="Acrobat Document" dvAspect="DVASPECT_ICON" shapeId="3076" r:id="rId9">
          <objectPr defaultSize="0" r:id="rId10">
            <anchor moveWithCells="1">
              <from>
                <xdr:col>5</xdr:col>
                <xdr:colOff>0</xdr:colOff>
                <xdr:row>55</xdr:row>
                <xdr:rowOff>0</xdr:rowOff>
              </from>
              <to>
                <xdr:col>6</xdr:col>
                <xdr:colOff>304800</xdr:colOff>
                <xdr:row>58</xdr:row>
                <xdr:rowOff>144780</xdr:rowOff>
              </to>
            </anchor>
          </objectPr>
        </oleObject>
      </mc:Choice>
      <mc:Fallback>
        <oleObject progId="Acrobat Document" dvAspect="DVASPECT_ICON" shapeId="3076" r:id="rId9"/>
      </mc:Fallback>
    </mc:AlternateContent>
    <mc:AlternateContent xmlns:mc="http://schemas.openxmlformats.org/markup-compatibility/2006">
      <mc:Choice Requires="x14">
        <oleObject progId="Worksheet" dvAspect="DVASPECT_ICON" shapeId="3077" r:id="rId11">
          <objectPr defaultSize="0" r:id="rId12">
            <anchor moveWithCells="1">
              <from>
                <xdr:col>5</xdr:col>
                <xdr:colOff>0</xdr:colOff>
                <xdr:row>62</xdr:row>
                <xdr:rowOff>0</xdr:rowOff>
              </from>
              <to>
                <xdr:col>6</xdr:col>
                <xdr:colOff>304800</xdr:colOff>
                <xdr:row>65</xdr:row>
                <xdr:rowOff>137160</xdr:rowOff>
              </to>
            </anchor>
          </objectPr>
        </oleObject>
      </mc:Choice>
      <mc:Fallback>
        <oleObject progId="Worksheet" dvAspect="DVASPECT_ICON" shapeId="3077" r:id="rId11"/>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heetViews>
  <sheetFormatPr defaultColWidth="8.77734375" defaultRowHeight="15" customHeight="1" x14ac:dyDescent="0.3"/>
  <cols>
    <col min="1" max="16384" width="8.77734375" style="36"/>
  </cols>
  <sheetData>
    <row r="2" spans="2:14" ht="15" customHeight="1" x14ac:dyDescent="0.3">
      <c r="B2" s="16" t="s">
        <v>49</v>
      </c>
    </row>
    <row r="3" spans="2:14" ht="15" customHeight="1" x14ac:dyDescent="0.3">
      <c r="B3" s="188"/>
      <c r="C3" s="180"/>
      <c r="D3" s="180"/>
      <c r="E3" s="180"/>
      <c r="F3" s="180"/>
      <c r="G3" s="180"/>
      <c r="H3" s="180"/>
      <c r="I3" s="180"/>
      <c r="J3" s="180"/>
      <c r="K3" s="180"/>
      <c r="L3" s="180"/>
      <c r="M3" s="180"/>
      <c r="N3" s="181"/>
    </row>
    <row r="4" spans="2:14" ht="15" customHeight="1" x14ac:dyDescent="0.3">
      <c r="B4" s="182"/>
      <c r="C4" s="183"/>
      <c r="D4" s="183"/>
      <c r="E4" s="183"/>
      <c r="F4" s="183"/>
      <c r="G4" s="183"/>
      <c r="H4" s="183"/>
      <c r="I4" s="183"/>
      <c r="J4" s="183"/>
      <c r="K4" s="183"/>
      <c r="L4" s="183"/>
      <c r="M4" s="183"/>
      <c r="N4" s="184"/>
    </row>
    <row r="5" spans="2:14" ht="15" customHeight="1" x14ac:dyDescent="0.3">
      <c r="B5" s="182"/>
      <c r="C5" s="183"/>
      <c r="D5" s="183"/>
      <c r="E5" s="183"/>
      <c r="F5" s="183"/>
      <c r="G5" s="183"/>
      <c r="H5" s="183"/>
      <c r="I5" s="183"/>
      <c r="J5" s="183"/>
      <c r="K5" s="183"/>
      <c r="L5" s="183"/>
      <c r="M5" s="183"/>
      <c r="N5" s="184"/>
    </row>
    <row r="6" spans="2:14" ht="15" customHeight="1" x14ac:dyDescent="0.3">
      <c r="B6" s="182"/>
      <c r="C6" s="183"/>
      <c r="D6" s="183"/>
      <c r="E6" s="183"/>
      <c r="F6" s="183"/>
      <c r="G6" s="183"/>
      <c r="H6" s="183"/>
      <c r="I6" s="183"/>
      <c r="J6" s="183"/>
      <c r="K6" s="183"/>
      <c r="L6" s="183"/>
      <c r="M6" s="183"/>
      <c r="N6" s="184"/>
    </row>
    <row r="7" spans="2:14" ht="15" customHeight="1" x14ac:dyDescent="0.3">
      <c r="B7" s="182"/>
      <c r="C7" s="183"/>
      <c r="D7" s="183"/>
      <c r="E7" s="183"/>
      <c r="F7" s="183"/>
      <c r="G7" s="183"/>
      <c r="H7" s="183"/>
      <c r="I7" s="183"/>
      <c r="J7" s="183"/>
      <c r="K7" s="183"/>
      <c r="L7" s="183"/>
      <c r="M7" s="183"/>
      <c r="N7" s="184"/>
    </row>
    <row r="8" spans="2:14" ht="15" customHeight="1" x14ac:dyDescent="0.3">
      <c r="B8" s="182"/>
      <c r="C8" s="183"/>
      <c r="D8" s="183"/>
      <c r="E8" s="183"/>
      <c r="F8" s="183"/>
      <c r="G8" s="183"/>
      <c r="H8" s="183"/>
      <c r="I8" s="183"/>
      <c r="J8" s="183"/>
      <c r="K8" s="183"/>
      <c r="L8" s="183"/>
      <c r="M8" s="183"/>
      <c r="N8" s="184"/>
    </row>
    <row r="9" spans="2:14" ht="15" customHeight="1" x14ac:dyDescent="0.3">
      <c r="B9" s="182"/>
      <c r="C9" s="183"/>
      <c r="D9" s="183"/>
      <c r="E9" s="183"/>
      <c r="F9" s="183"/>
      <c r="G9" s="183"/>
      <c r="H9" s="183"/>
      <c r="I9" s="183"/>
      <c r="J9" s="183"/>
      <c r="K9" s="183"/>
      <c r="L9" s="183"/>
      <c r="M9" s="183"/>
      <c r="N9" s="184"/>
    </row>
    <row r="10" spans="2:14" ht="15" customHeight="1" x14ac:dyDescent="0.3">
      <c r="B10" s="182"/>
      <c r="C10" s="183"/>
      <c r="D10" s="183"/>
      <c r="E10" s="183"/>
      <c r="F10" s="183"/>
      <c r="G10" s="183"/>
      <c r="H10" s="183"/>
      <c r="I10" s="183"/>
      <c r="J10" s="183"/>
      <c r="K10" s="183"/>
      <c r="L10" s="183"/>
      <c r="M10" s="183"/>
      <c r="N10" s="184"/>
    </row>
    <row r="11" spans="2:14" ht="15" customHeight="1" x14ac:dyDescent="0.3">
      <c r="B11" s="182"/>
      <c r="C11" s="183"/>
      <c r="D11" s="183"/>
      <c r="E11" s="183"/>
      <c r="F11" s="183"/>
      <c r="G11" s="183"/>
      <c r="H11" s="183"/>
      <c r="I11" s="183"/>
      <c r="J11" s="183"/>
      <c r="K11" s="183"/>
      <c r="L11" s="183"/>
      <c r="M11" s="183"/>
      <c r="N11" s="184"/>
    </row>
    <row r="12" spans="2:14" ht="15" customHeight="1" x14ac:dyDescent="0.3">
      <c r="B12" s="182"/>
      <c r="C12" s="183"/>
      <c r="D12" s="183"/>
      <c r="E12" s="183"/>
      <c r="F12" s="183"/>
      <c r="G12" s="183"/>
      <c r="H12" s="183"/>
      <c r="I12" s="183"/>
      <c r="J12" s="183"/>
      <c r="K12" s="183"/>
      <c r="L12" s="183"/>
      <c r="M12" s="183"/>
      <c r="N12" s="184"/>
    </row>
    <row r="13" spans="2:14" ht="15" customHeight="1" x14ac:dyDescent="0.3">
      <c r="B13" s="182"/>
      <c r="C13" s="183"/>
      <c r="D13" s="183"/>
      <c r="E13" s="183"/>
      <c r="F13" s="183"/>
      <c r="G13" s="183"/>
      <c r="H13" s="183"/>
      <c r="I13" s="183"/>
      <c r="J13" s="183"/>
      <c r="K13" s="183"/>
      <c r="L13" s="183"/>
      <c r="M13" s="183"/>
      <c r="N13" s="184"/>
    </row>
    <row r="14" spans="2:14" ht="15" customHeight="1" x14ac:dyDescent="0.3">
      <c r="B14" s="182"/>
      <c r="C14" s="183"/>
      <c r="D14" s="183"/>
      <c r="E14" s="183"/>
      <c r="F14" s="183"/>
      <c r="G14" s="183"/>
      <c r="H14" s="183"/>
      <c r="I14" s="183"/>
      <c r="J14" s="183"/>
      <c r="K14" s="183"/>
      <c r="L14" s="183"/>
      <c r="M14" s="183"/>
      <c r="N14" s="184"/>
    </row>
    <row r="15" spans="2:14" ht="15" customHeight="1" x14ac:dyDescent="0.3">
      <c r="B15" s="182"/>
      <c r="C15" s="183"/>
      <c r="D15" s="183"/>
      <c r="E15" s="183"/>
      <c r="F15" s="183"/>
      <c r="G15" s="183"/>
      <c r="H15" s="183"/>
      <c r="I15" s="183"/>
      <c r="J15" s="183"/>
      <c r="K15" s="183"/>
      <c r="L15" s="183"/>
      <c r="M15" s="183"/>
      <c r="N15" s="184"/>
    </row>
    <row r="16" spans="2:14" ht="15" customHeight="1" x14ac:dyDescent="0.3">
      <c r="B16" s="182"/>
      <c r="C16" s="183"/>
      <c r="D16" s="183"/>
      <c r="E16" s="183"/>
      <c r="F16" s="183"/>
      <c r="G16" s="183"/>
      <c r="H16" s="183"/>
      <c r="I16" s="183"/>
      <c r="J16" s="183"/>
      <c r="K16" s="183"/>
      <c r="L16" s="183"/>
      <c r="M16" s="183"/>
      <c r="N16" s="184"/>
    </row>
    <row r="17" spans="2:14" ht="15" customHeight="1" x14ac:dyDescent="0.3">
      <c r="B17" s="182"/>
      <c r="C17" s="183"/>
      <c r="D17" s="183"/>
      <c r="E17" s="183"/>
      <c r="F17" s="183"/>
      <c r="G17" s="183"/>
      <c r="H17" s="183"/>
      <c r="I17" s="183"/>
      <c r="J17" s="183"/>
      <c r="K17" s="183"/>
      <c r="L17" s="183"/>
      <c r="M17" s="183"/>
      <c r="N17" s="184"/>
    </row>
    <row r="18" spans="2:14" ht="15" customHeight="1" x14ac:dyDescent="0.3">
      <c r="B18" s="182"/>
      <c r="C18" s="183"/>
      <c r="D18" s="183"/>
      <c r="E18" s="183"/>
      <c r="F18" s="183"/>
      <c r="G18" s="183"/>
      <c r="H18" s="183"/>
      <c r="I18" s="183"/>
      <c r="J18" s="183"/>
      <c r="K18" s="183"/>
      <c r="L18" s="183"/>
      <c r="M18" s="183"/>
      <c r="N18" s="184"/>
    </row>
    <row r="19" spans="2:14" ht="15" customHeight="1" x14ac:dyDescent="0.3">
      <c r="B19" s="182"/>
      <c r="C19" s="183"/>
      <c r="D19" s="183"/>
      <c r="E19" s="183"/>
      <c r="F19" s="183"/>
      <c r="G19" s="183"/>
      <c r="H19" s="183"/>
      <c r="I19" s="183"/>
      <c r="J19" s="183"/>
      <c r="K19" s="183"/>
      <c r="L19" s="183"/>
      <c r="M19" s="183"/>
      <c r="N19" s="184"/>
    </row>
    <row r="20" spans="2:14" ht="15" customHeight="1" x14ac:dyDescent="0.3">
      <c r="B20" s="182"/>
      <c r="C20" s="183"/>
      <c r="D20" s="183"/>
      <c r="E20" s="183"/>
      <c r="F20" s="183"/>
      <c r="G20" s="183"/>
      <c r="H20" s="183"/>
      <c r="I20" s="183"/>
      <c r="J20" s="183"/>
      <c r="K20" s="183"/>
      <c r="L20" s="183"/>
      <c r="M20" s="183"/>
      <c r="N20" s="184"/>
    </row>
    <row r="21" spans="2:14" ht="15" customHeight="1" x14ac:dyDescent="0.3">
      <c r="B21" s="185"/>
      <c r="C21" s="186"/>
      <c r="D21" s="186"/>
      <c r="E21" s="186"/>
      <c r="F21" s="186"/>
      <c r="G21" s="186"/>
      <c r="H21" s="186"/>
      <c r="I21" s="186"/>
      <c r="J21" s="186"/>
      <c r="K21" s="186"/>
      <c r="L21" s="186"/>
      <c r="M21" s="186"/>
      <c r="N21" s="187"/>
    </row>
    <row r="22" spans="2:14" ht="15" customHeight="1" x14ac:dyDescent="0.3">
      <c r="B22" s="40" t="s">
        <v>53</v>
      </c>
      <c r="C22" s="41"/>
      <c r="D22" s="41"/>
      <c r="E22" s="42"/>
      <c r="F22" s="42"/>
      <c r="G22" s="42"/>
      <c r="H22" s="42"/>
      <c r="I22" s="42"/>
      <c r="J22" s="42"/>
      <c r="K22" s="42"/>
      <c r="L22" s="42"/>
      <c r="M22" s="42"/>
      <c r="N22" s="43"/>
    </row>
    <row r="23" spans="2:14" ht="15" customHeight="1" x14ac:dyDescent="0.3">
      <c r="B23" s="179"/>
      <c r="C23" s="180"/>
      <c r="D23" s="180"/>
      <c r="E23" s="180"/>
      <c r="F23" s="180"/>
      <c r="G23" s="180"/>
      <c r="H23" s="180"/>
      <c r="I23" s="180"/>
      <c r="J23" s="180"/>
      <c r="K23" s="180"/>
      <c r="L23" s="180"/>
      <c r="M23" s="180"/>
      <c r="N23" s="181"/>
    </row>
    <row r="24" spans="2:14" ht="15" customHeight="1" x14ac:dyDescent="0.3">
      <c r="B24" s="182"/>
      <c r="C24" s="183"/>
      <c r="D24" s="183"/>
      <c r="E24" s="183"/>
      <c r="F24" s="183"/>
      <c r="G24" s="183"/>
      <c r="H24" s="183"/>
      <c r="I24" s="183"/>
      <c r="J24" s="183"/>
      <c r="K24" s="183"/>
      <c r="L24" s="183"/>
      <c r="M24" s="183"/>
      <c r="N24" s="184"/>
    </row>
    <row r="25" spans="2:14" ht="15" customHeight="1" x14ac:dyDescent="0.3">
      <c r="B25" s="182"/>
      <c r="C25" s="183"/>
      <c r="D25" s="183"/>
      <c r="E25" s="183"/>
      <c r="F25" s="183"/>
      <c r="G25" s="183"/>
      <c r="H25" s="183"/>
      <c r="I25" s="183"/>
      <c r="J25" s="183"/>
      <c r="K25" s="183"/>
      <c r="L25" s="183"/>
      <c r="M25" s="183"/>
      <c r="N25" s="184"/>
    </row>
    <row r="26" spans="2:14" ht="15" customHeight="1" x14ac:dyDescent="0.3">
      <c r="B26" s="182"/>
      <c r="C26" s="183"/>
      <c r="D26" s="183"/>
      <c r="E26" s="183"/>
      <c r="F26" s="183"/>
      <c r="G26" s="183"/>
      <c r="H26" s="183"/>
      <c r="I26" s="183"/>
      <c r="J26" s="183"/>
      <c r="K26" s="183"/>
      <c r="L26" s="183"/>
      <c r="M26" s="183"/>
      <c r="N26" s="184"/>
    </row>
    <row r="27" spans="2:14" ht="15" customHeight="1" x14ac:dyDescent="0.3">
      <c r="B27" s="182"/>
      <c r="C27" s="183"/>
      <c r="D27" s="183"/>
      <c r="E27" s="183"/>
      <c r="F27" s="183"/>
      <c r="G27" s="183"/>
      <c r="H27" s="183"/>
      <c r="I27" s="183"/>
      <c r="J27" s="183"/>
      <c r="K27" s="183"/>
      <c r="L27" s="183"/>
      <c r="M27" s="183"/>
      <c r="N27" s="184"/>
    </row>
    <row r="28" spans="2:14" ht="15" customHeight="1" x14ac:dyDescent="0.3">
      <c r="B28" s="182"/>
      <c r="C28" s="183"/>
      <c r="D28" s="183"/>
      <c r="E28" s="183"/>
      <c r="F28" s="183"/>
      <c r="G28" s="183"/>
      <c r="H28" s="183"/>
      <c r="I28" s="183"/>
      <c r="J28" s="183"/>
      <c r="K28" s="183"/>
      <c r="L28" s="183"/>
      <c r="M28" s="183"/>
      <c r="N28" s="184"/>
    </row>
    <row r="29" spans="2:14" ht="15" customHeight="1" x14ac:dyDescent="0.3">
      <c r="B29" s="182"/>
      <c r="C29" s="183"/>
      <c r="D29" s="183"/>
      <c r="E29" s="183"/>
      <c r="F29" s="183"/>
      <c r="G29" s="183"/>
      <c r="H29" s="183"/>
      <c r="I29" s="183"/>
      <c r="J29" s="183"/>
      <c r="K29" s="183"/>
      <c r="L29" s="183"/>
      <c r="M29" s="183"/>
      <c r="N29" s="184"/>
    </row>
    <row r="30" spans="2:14" ht="15" customHeight="1" x14ac:dyDescent="0.3">
      <c r="B30" s="182"/>
      <c r="C30" s="183"/>
      <c r="D30" s="183"/>
      <c r="E30" s="183"/>
      <c r="F30" s="183"/>
      <c r="G30" s="183"/>
      <c r="H30" s="183"/>
      <c r="I30" s="183"/>
      <c r="J30" s="183"/>
      <c r="K30" s="183"/>
      <c r="L30" s="183"/>
      <c r="M30" s="183"/>
      <c r="N30" s="184"/>
    </row>
    <row r="31" spans="2:14" ht="15" customHeight="1" x14ac:dyDescent="0.3">
      <c r="B31" s="182"/>
      <c r="C31" s="183"/>
      <c r="D31" s="183"/>
      <c r="E31" s="183"/>
      <c r="F31" s="183"/>
      <c r="G31" s="183"/>
      <c r="H31" s="183"/>
      <c r="I31" s="183"/>
      <c r="J31" s="183"/>
      <c r="K31" s="183"/>
      <c r="L31" s="183"/>
      <c r="M31" s="183"/>
      <c r="N31" s="184"/>
    </row>
    <row r="32" spans="2:14" ht="15" customHeight="1" x14ac:dyDescent="0.3">
      <c r="B32" s="182"/>
      <c r="C32" s="183"/>
      <c r="D32" s="183"/>
      <c r="E32" s="183"/>
      <c r="F32" s="183"/>
      <c r="G32" s="183"/>
      <c r="H32" s="183"/>
      <c r="I32" s="183"/>
      <c r="J32" s="183"/>
      <c r="K32" s="183"/>
      <c r="L32" s="183"/>
      <c r="M32" s="183"/>
      <c r="N32" s="184"/>
    </row>
    <row r="33" spans="2:14" ht="15" customHeight="1" x14ac:dyDescent="0.3">
      <c r="B33" s="182"/>
      <c r="C33" s="183"/>
      <c r="D33" s="183"/>
      <c r="E33" s="183"/>
      <c r="F33" s="183"/>
      <c r="G33" s="183"/>
      <c r="H33" s="183"/>
      <c r="I33" s="183"/>
      <c r="J33" s="183"/>
      <c r="K33" s="183"/>
      <c r="L33" s="183"/>
      <c r="M33" s="183"/>
      <c r="N33" s="184"/>
    </row>
    <row r="34" spans="2:14" ht="15" customHeight="1" x14ac:dyDescent="0.3">
      <c r="B34" s="182"/>
      <c r="C34" s="183"/>
      <c r="D34" s="183"/>
      <c r="E34" s="183"/>
      <c r="F34" s="183"/>
      <c r="G34" s="183"/>
      <c r="H34" s="183"/>
      <c r="I34" s="183"/>
      <c r="J34" s="183"/>
      <c r="K34" s="183"/>
      <c r="L34" s="183"/>
      <c r="M34" s="183"/>
      <c r="N34" s="184"/>
    </row>
    <row r="35" spans="2:14" ht="15" customHeight="1" x14ac:dyDescent="0.3">
      <c r="B35" s="182"/>
      <c r="C35" s="183"/>
      <c r="D35" s="183"/>
      <c r="E35" s="183"/>
      <c r="F35" s="183"/>
      <c r="G35" s="183"/>
      <c r="H35" s="183"/>
      <c r="I35" s="183"/>
      <c r="J35" s="183"/>
      <c r="K35" s="183"/>
      <c r="L35" s="183"/>
      <c r="M35" s="183"/>
      <c r="N35" s="184"/>
    </row>
    <row r="36" spans="2:14" ht="15" customHeight="1" x14ac:dyDescent="0.3">
      <c r="B36" s="182"/>
      <c r="C36" s="183"/>
      <c r="D36" s="183"/>
      <c r="E36" s="183"/>
      <c r="F36" s="183"/>
      <c r="G36" s="183"/>
      <c r="H36" s="183"/>
      <c r="I36" s="183"/>
      <c r="J36" s="183"/>
      <c r="K36" s="183"/>
      <c r="L36" s="183"/>
      <c r="M36" s="183"/>
      <c r="N36" s="184"/>
    </row>
    <row r="37" spans="2:14" ht="15" customHeight="1" x14ac:dyDescent="0.3">
      <c r="B37" s="182"/>
      <c r="C37" s="183"/>
      <c r="D37" s="183"/>
      <c r="E37" s="183"/>
      <c r="F37" s="183"/>
      <c r="G37" s="183"/>
      <c r="H37" s="183"/>
      <c r="I37" s="183"/>
      <c r="J37" s="183"/>
      <c r="K37" s="183"/>
      <c r="L37" s="183"/>
      <c r="M37" s="183"/>
      <c r="N37" s="184"/>
    </row>
    <row r="38" spans="2:14" ht="15" customHeight="1" x14ac:dyDescent="0.3">
      <c r="B38" s="182"/>
      <c r="C38" s="183"/>
      <c r="D38" s="183"/>
      <c r="E38" s="183"/>
      <c r="F38" s="183"/>
      <c r="G38" s="183"/>
      <c r="H38" s="183"/>
      <c r="I38" s="183"/>
      <c r="J38" s="183"/>
      <c r="K38" s="183"/>
      <c r="L38" s="183"/>
      <c r="M38" s="183"/>
      <c r="N38" s="184"/>
    </row>
    <row r="39" spans="2:14" ht="15" customHeight="1" x14ac:dyDescent="0.3">
      <c r="B39" s="182"/>
      <c r="C39" s="183"/>
      <c r="D39" s="183"/>
      <c r="E39" s="183"/>
      <c r="F39" s="183"/>
      <c r="G39" s="183"/>
      <c r="H39" s="183"/>
      <c r="I39" s="183"/>
      <c r="J39" s="183"/>
      <c r="K39" s="183"/>
      <c r="L39" s="183"/>
      <c r="M39" s="183"/>
      <c r="N39" s="184"/>
    </row>
    <row r="40" spans="2:14" ht="15" customHeight="1" x14ac:dyDescent="0.3">
      <c r="B40" s="182"/>
      <c r="C40" s="183"/>
      <c r="D40" s="183"/>
      <c r="E40" s="183"/>
      <c r="F40" s="183"/>
      <c r="G40" s="183"/>
      <c r="H40" s="183"/>
      <c r="I40" s="183"/>
      <c r="J40" s="183"/>
      <c r="K40" s="183"/>
      <c r="L40" s="183"/>
      <c r="M40" s="183"/>
      <c r="N40" s="184"/>
    </row>
    <row r="41" spans="2:14" ht="15" customHeight="1" x14ac:dyDescent="0.3">
      <c r="B41" s="185"/>
      <c r="C41" s="186"/>
      <c r="D41" s="186"/>
      <c r="E41" s="186"/>
      <c r="F41" s="186"/>
      <c r="G41" s="186"/>
      <c r="H41" s="186"/>
      <c r="I41" s="186"/>
      <c r="J41" s="186"/>
      <c r="K41" s="186"/>
      <c r="L41" s="186"/>
      <c r="M41" s="186"/>
      <c r="N41" s="187"/>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BF64-64D2-427E-8270-932710E491A0}">
  <dimension ref="A1:K21"/>
  <sheetViews>
    <sheetView workbookViewId="0"/>
  </sheetViews>
  <sheetFormatPr defaultRowHeight="14.4" x14ac:dyDescent="0.3"/>
  <cols>
    <col min="1" max="1" width="31.88671875" customWidth="1"/>
    <col min="2" max="11" width="18.6640625" customWidth="1"/>
  </cols>
  <sheetData>
    <row r="1" spans="1:11" x14ac:dyDescent="0.3">
      <c r="A1" t="s">
        <v>73</v>
      </c>
      <c r="B1" s="143">
        <f>'Report 1. MLR Data'!D32</f>
        <v>318273</v>
      </c>
      <c r="C1" s="143">
        <f>'Report 1. MLR Data'!E32</f>
        <v>754951</v>
      </c>
      <c r="D1" s="143">
        <f>'Report 1. MLR Data'!F32</f>
        <v>810068</v>
      </c>
      <c r="E1" s="143">
        <f>'Report 1. MLR Data'!G32</f>
        <v>125954</v>
      </c>
      <c r="F1" s="143">
        <f>'Report 1. MLR Data'!H32</f>
        <v>31931</v>
      </c>
      <c r="G1" s="143">
        <f>'Report 1. MLR Data'!I32</f>
        <v>69047</v>
      </c>
      <c r="H1" s="143">
        <f>'Report 1. MLR Data'!J32</f>
        <v>142374</v>
      </c>
      <c r="I1" s="143">
        <f>SUM(B1:H1)</f>
        <v>2252598</v>
      </c>
      <c r="J1" s="144">
        <f>'Report 1. MLR Data'!K32-'MCO Tax Calculation'!I1</f>
        <v>0</v>
      </c>
    </row>
    <row r="2" spans="1:11" x14ac:dyDescent="0.3">
      <c r="B2" s="145"/>
    </row>
    <row r="3" spans="1:11" x14ac:dyDescent="0.3">
      <c r="A3" t="s">
        <v>187</v>
      </c>
    </row>
    <row r="4" spans="1:11" ht="43.2" x14ac:dyDescent="0.3">
      <c r="A4" s="146"/>
      <c r="B4" s="146" t="s">
        <v>55</v>
      </c>
      <c r="C4" s="146" t="s">
        <v>56</v>
      </c>
      <c r="D4" s="146" t="s">
        <v>37</v>
      </c>
      <c r="E4" s="146" t="s">
        <v>57</v>
      </c>
      <c r="F4" s="146" t="s">
        <v>58</v>
      </c>
      <c r="G4" s="146" t="s">
        <v>59</v>
      </c>
      <c r="H4" s="146" t="s">
        <v>60</v>
      </c>
      <c r="I4" s="146" t="s">
        <v>198</v>
      </c>
      <c r="J4" s="146"/>
      <c r="K4" s="146"/>
    </row>
    <row r="5" spans="1:11" x14ac:dyDescent="0.3">
      <c r="A5" t="s">
        <v>188</v>
      </c>
      <c r="B5" s="147">
        <f>'Report 1. MLR Data'!D9</f>
        <v>21508889.340000004</v>
      </c>
      <c r="C5" s="147">
        <f>'Report 1. MLR Data'!E9</f>
        <v>29994203.229999997</v>
      </c>
      <c r="D5" s="147">
        <f>'Report 1. MLR Data'!F9</f>
        <v>73035730.879999995</v>
      </c>
      <c r="E5" s="147">
        <f>'Report 1. MLR Data'!G9</f>
        <v>5057053.0999999996</v>
      </c>
      <c r="F5" s="147">
        <f>'Report 1. MLR Data'!H9</f>
        <v>5832516.459999999</v>
      </c>
      <c r="G5" s="147">
        <f>'Report 1. MLR Data'!I9</f>
        <v>1525938.7000000002</v>
      </c>
      <c r="H5" s="147">
        <f>'Report 1. MLR Data'!J9</f>
        <v>18648146.52</v>
      </c>
      <c r="I5" s="147">
        <f>SUM(B5:H5)</f>
        <v>155602478.22999999</v>
      </c>
      <c r="J5" s="143">
        <f>I5-'Report 1. MLR Data'!K9</f>
        <v>0</v>
      </c>
      <c r="K5" t="s">
        <v>189</v>
      </c>
    </row>
    <row r="6" spans="1:11" x14ac:dyDescent="0.3">
      <c r="B6" s="148"/>
      <c r="C6" s="148"/>
      <c r="D6" s="148"/>
      <c r="E6" s="148"/>
      <c r="F6" s="148"/>
      <c r="G6" s="148"/>
      <c r="H6" s="148"/>
      <c r="I6" s="148"/>
      <c r="J6" s="143"/>
    </row>
    <row r="7" spans="1:11" x14ac:dyDescent="0.3">
      <c r="A7" t="s">
        <v>190</v>
      </c>
      <c r="B7" s="149">
        <f>'Report 1. MLR Data'!D28-'Report 1. MLR Data'!D24-'Report 1. MLR Data'!D23</f>
        <v>15346472.076027302</v>
      </c>
      <c r="C7" s="149">
        <f>'Report 1. MLR Data'!E28-'Report 1. MLR Data'!E24-'Report 1. MLR Data'!E23</f>
        <v>30061818.411831688</v>
      </c>
      <c r="D7" s="149">
        <f>'Report 1. MLR Data'!F28-'Report 1. MLR Data'!F24-'Report 1. MLR Data'!F23</f>
        <v>48340363.3820296</v>
      </c>
      <c r="E7" s="149">
        <f>'Report 1. MLR Data'!G28-'Report 1. MLR Data'!G24-'Report 1. MLR Data'!G23</f>
        <v>5111535.8087058002</v>
      </c>
      <c r="F7" s="149">
        <f>'Report 1. MLR Data'!H28-'Report 1. MLR Data'!H24-'Report 1. MLR Data'!H23</f>
        <v>3731964.9771917113</v>
      </c>
      <c r="G7" s="149">
        <f>'Report 1. MLR Data'!I28-'Report 1. MLR Data'!I24-'Report 1. MLR Data'!I23</f>
        <v>2292585.2153205685</v>
      </c>
      <c r="H7" s="149">
        <f>'Report 1. MLR Data'!J28-'Report 1. MLR Data'!J24-'Report 1. MLR Data'!J23</f>
        <v>9914350.3734017033</v>
      </c>
      <c r="I7" s="147">
        <f>SUM(B7:H7)</f>
        <v>114799090.24450839</v>
      </c>
      <c r="J7" s="143">
        <f>'Report 1. MLR Data'!K28-'Report 1. MLR Data'!K24-'Report 1. MLR Data'!K23-I7</f>
        <v>0</v>
      </c>
    </row>
    <row r="8" spans="1:11" x14ac:dyDescent="0.3">
      <c r="B8" s="148"/>
      <c r="G8" s="145"/>
      <c r="H8" s="145"/>
      <c r="J8" s="143"/>
    </row>
    <row r="9" spans="1:11" x14ac:dyDescent="0.3">
      <c r="A9" t="s">
        <v>191</v>
      </c>
      <c r="B9" s="144">
        <v>934635.06768520491</v>
      </c>
      <c r="C9" s="144">
        <v>1303351.0807041437</v>
      </c>
      <c r="D9" s="144">
        <v>3173653.1903356379</v>
      </c>
      <c r="E9" s="144">
        <v>219746.31473026928</v>
      </c>
      <c r="F9" s="144">
        <v>253442.85937765532</v>
      </c>
      <c r="G9" s="144">
        <v>66307.274058343988</v>
      </c>
      <c r="H9" s="144">
        <v>810325.97310874518</v>
      </c>
      <c r="I9" s="143">
        <f>SUM(B9:H9)</f>
        <v>6761461.7599999998</v>
      </c>
      <c r="J9" s="143">
        <v>0</v>
      </c>
    </row>
    <row r="10" spans="1:11" x14ac:dyDescent="0.3">
      <c r="J10" s="143"/>
    </row>
    <row r="11" spans="1:11" x14ac:dyDescent="0.3">
      <c r="A11" t="s">
        <v>187</v>
      </c>
      <c r="B11" s="143">
        <f>B5-B7-B9</f>
        <v>5227782.1962874969</v>
      </c>
      <c r="C11" s="143">
        <f t="shared" ref="C11:I11" si="0">C5-C7-C9</f>
        <v>-1370966.2625358352</v>
      </c>
      <c r="D11" s="143">
        <f t="shared" si="0"/>
        <v>21521714.307634756</v>
      </c>
      <c r="E11" s="143">
        <f t="shared" si="0"/>
        <v>-274229.02343606984</v>
      </c>
      <c r="F11" s="143">
        <f t="shared" si="0"/>
        <v>1847108.6234306325</v>
      </c>
      <c r="G11" s="143">
        <f t="shared" si="0"/>
        <v>-832953.7893789123</v>
      </c>
      <c r="H11" s="143">
        <f t="shared" si="0"/>
        <v>7923470.1734895511</v>
      </c>
      <c r="I11" s="143">
        <f t="shared" si="0"/>
        <v>34041926.225491606</v>
      </c>
      <c r="J11" s="143">
        <f>I11-SUM(B11:H11)</f>
        <v>0</v>
      </c>
    </row>
    <row r="12" spans="1:11" x14ac:dyDescent="0.3">
      <c r="J12" s="148"/>
    </row>
    <row r="13" spans="1:11" x14ac:dyDescent="0.3">
      <c r="A13" t="s">
        <v>192</v>
      </c>
      <c r="B13" s="150">
        <v>0.19542677367585701</v>
      </c>
      <c r="C13" s="150">
        <f>B13</f>
        <v>0.19542677367585701</v>
      </c>
      <c r="D13" s="150">
        <f t="shared" ref="D13:I14" si="1">C13</f>
        <v>0.19542677367585701</v>
      </c>
      <c r="E13" s="150">
        <f t="shared" si="1"/>
        <v>0.19542677367585701</v>
      </c>
      <c r="F13" s="150">
        <f t="shared" si="1"/>
        <v>0.19542677367585701</v>
      </c>
      <c r="G13" s="150">
        <f t="shared" si="1"/>
        <v>0.19542677367585701</v>
      </c>
      <c r="H13" s="150">
        <f t="shared" si="1"/>
        <v>0.19542677367585701</v>
      </c>
      <c r="I13" s="150">
        <f t="shared" si="1"/>
        <v>0.19542677367585701</v>
      </c>
      <c r="J13" s="148"/>
    </row>
    <row r="14" spans="1:11" x14ac:dyDescent="0.3">
      <c r="A14" t="s">
        <v>193</v>
      </c>
      <c r="B14" s="150">
        <v>3.6029521865201503E-2</v>
      </c>
      <c r="C14" s="150">
        <f>B14</f>
        <v>3.6029521865201503E-2</v>
      </c>
      <c r="D14" s="150">
        <f t="shared" si="1"/>
        <v>3.6029521865201503E-2</v>
      </c>
      <c r="E14" s="150">
        <f t="shared" si="1"/>
        <v>3.6029521865201503E-2</v>
      </c>
      <c r="F14" s="150">
        <f t="shared" si="1"/>
        <v>3.6029521865201503E-2</v>
      </c>
      <c r="G14" s="150">
        <f t="shared" si="1"/>
        <v>3.6029521865201503E-2</v>
      </c>
      <c r="H14" s="150">
        <f t="shared" si="1"/>
        <v>3.6029521865201503E-2</v>
      </c>
      <c r="I14" s="150">
        <f t="shared" si="1"/>
        <v>3.6029521865201503E-2</v>
      </c>
      <c r="J14" s="148"/>
    </row>
    <row r="15" spans="1:11" x14ac:dyDescent="0.3">
      <c r="J15" s="148"/>
    </row>
    <row r="16" spans="1:11" x14ac:dyDescent="0.3">
      <c r="A16" t="s">
        <v>194</v>
      </c>
      <c r="B16" s="148">
        <f>B11*B13</f>
        <v>1021648.6081005513</v>
      </c>
      <c r="C16" s="148">
        <f t="shared" ref="C16:I16" si="2">C11*C13</f>
        <v>-267923.51350582624</v>
      </c>
      <c r="D16" s="148">
        <f t="shared" si="2"/>
        <v>4205919.1911145914</v>
      </c>
      <c r="E16" s="148">
        <f t="shared" si="2"/>
        <v>-53591.693298392107</v>
      </c>
      <c r="F16" s="148">
        <f t="shared" si="2"/>
        <v>360974.47890590201</v>
      </c>
      <c r="G16" s="148">
        <f t="shared" si="2"/>
        <v>-162781.47167940016</v>
      </c>
      <c r="H16" s="148">
        <f t="shared" si="2"/>
        <v>1548458.2123219459</v>
      </c>
      <c r="I16" s="148">
        <f t="shared" si="2"/>
        <v>6652703.8119593691</v>
      </c>
      <c r="J16" s="148"/>
    </row>
    <row r="17" spans="1:11" x14ac:dyDescent="0.3">
      <c r="A17" t="s">
        <v>195</v>
      </c>
      <c r="B17" s="151">
        <f>B11*B14</f>
        <v>188354.49294765151</v>
      </c>
      <c r="C17" s="151">
        <f t="shared" ref="C17:I17" si="3">C11*C14</f>
        <v>-49395.258932488454</v>
      </c>
      <c r="D17" s="151">
        <f t="shared" si="3"/>
        <v>775417.07622354641</v>
      </c>
      <c r="E17" s="151">
        <f t="shared" si="3"/>
        <v>-9880.3405959627344</v>
      </c>
      <c r="F17" s="151">
        <f t="shared" si="3"/>
        <v>66550.44053529622</v>
      </c>
      <c r="G17" s="151">
        <f t="shared" si="3"/>
        <v>-30010.926767129968</v>
      </c>
      <c r="H17" s="151">
        <f t="shared" si="3"/>
        <v>285478.8418640137</v>
      </c>
      <c r="I17" s="151">
        <f t="shared" si="3"/>
        <v>1226514.3252749264</v>
      </c>
    </row>
    <row r="18" spans="1:11" x14ac:dyDescent="0.3">
      <c r="A18" t="s">
        <v>196</v>
      </c>
      <c r="B18" s="148">
        <f>SUM(B16:B17)</f>
        <v>1210003.1010482027</v>
      </c>
      <c r="C18" s="148">
        <f t="shared" ref="C18:I18" si="4">SUM(C16:C17)</f>
        <v>-317318.77243831469</v>
      </c>
      <c r="D18" s="148">
        <f t="shared" si="4"/>
        <v>4981336.2673381381</v>
      </c>
      <c r="E18" s="148">
        <f t="shared" si="4"/>
        <v>-63472.033894354841</v>
      </c>
      <c r="F18" s="148">
        <f t="shared" si="4"/>
        <v>427524.91944119823</v>
      </c>
      <c r="G18" s="148">
        <f t="shared" si="4"/>
        <v>-192792.39844653013</v>
      </c>
      <c r="H18" s="148">
        <f t="shared" si="4"/>
        <v>1833937.0541859595</v>
      </c>
      <c r="I18" s="148">
        <f t="shared" si="4"/>
        <v>7879218.1372342957</v>
      </c>
    </row>
    <row r="20" spans="1:11" x14ac:dyDescent="0.3">
      <c r="B20" s="152"/>
      <c r="C20" s="152"/>
      <c r="D20" s="152"/>
      <c r="E20" s="152"/>
      <c r="F20" s="152"/>
      <c r="G20" s="152"/>
      <c r="H20" s="152"/>
      <c r="I20" s="152"/>
    </row>
    <row r="21" spans="1:11" x14ac:dyDescent="0.3">
      <c r="A21" s="153" t="s">
        <v>197</v>
      </c>
      <c r="B21" s="154">
        <v>1210003.1010482027</v>
      </c>
      <c r="C21" s="154">
        <v>-317318.77243831469</v>
      </c>
      <c r="D21" s="154">
        <v>4981336.2673381381</v>
      </c>
      <c r="E21" s="154">
        <v>-63472.033894354841</v>
      </c>
      <c r="F21" s="154">
        <v>427524.91944119823</v>
      </c>
      <c r="G21" s="154">
        <v>-192792.39844653013</v>
      </c>
      <c r="H21" s="154">
        <v>1833937.0541859595</v>
      </c>
      <c r="I21" s="154">
        <v>7879218.1372342957</v>
      </c>
      <c r="J21" s="155">
        <f>'Report 1. MLR Data'!K10-'MCO Tax Calculation'!I21</f>
        <v>0</v>
      </c>
      <c r="K21" s="15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MCO Tax Calculation</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Fox, Patrick</cp:lastModifiedBy>
  <cp:lastPrinted>2021-12-13T19:40:04Z</cp:lastPrinted>
  <dcterms:created xsi:type="dcterms:W3CDTF">2015-11-05T21:44:37Z</dcterms:created>
  <dcterms:modified xsi:type="dcterms:W3CDTF">2023-01-13T18:43:29Z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